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2" activeTab="3"/>
  </bookViews>
  <sheets>
    <sheet name="Âmbito de atuação" sheetId="16" r:id="rId1"/>
    <sheet name="Plano_V3" sheetId="20" r:id="rId2"/>
    <sheet name="Plano_V1" sheetId="19"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Testes'!$B$908:$M$1125</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44" r:id="rId11"/>
    <pivotCache cacheId="147" r:id="rId12"/>
    <pivotCache cacheId="150" r:id="rId13"/>
    <pivotCache cacheId="153" r:id="rId14"/>
    <pivotCache cacheId="156" r:id="rId15"/>
    <pivotCache cacheId="159" r:id="rId16"/>
    <pivotCache cacheId="162" r:id="rId17"/>
    <pivotCache cacheId="165" r:id="rId18"/>
    <pivotCache cacheId="16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7" i="15" l="1"/>
  <c r="U25" i="15" l="1"/>
  <c r="U98" i="15" s="1"/>
  <c r="O1417" i="1"/>
  <c r="W1417" i="1" s="1"/>
  <c r="O1416" i="1"/>
  <c r="W1416" i="1" s="1"/>
  <c r="O1415" i="1"/>
  <c r="W1415" i="1" s="1"/>
  <c r="O1414" i="1"/>
  <c r="W1414" i="1" s="1"/>
  <c r="O1413" i="1"/>
  <c r="W1413" i="1" s="1"/>
  <c r="O1412" i="1"/>
  <c r="W1412" i="1" s="1"/>
  <c r="O1411" i="1"/>
  <c r="W1411" i="1" s="1"/>
  <c r="O1410" i="1"/>
  <c r="W1410" i="1" s="1"/>
  <c r="O1409" i="1"/>
  <c r="W1409" i="1" s="1"/>
  <c r="O1408" i="1"/>
  <c r="W1408" i="1"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354"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8" i="1"/>
  <c r="H1409" i="1"/>
  <c r="H1410" i="1"/>
  <c r="H1411" i="1"/>
  <c r="H1412" i="1"/>
  <c r="H1413" i="1"/>
  <c r="H1414" i="1"/>
  <c r="H1415" i="1"/>
  <c r="H1416" i="1"/>
  <c r="H1417"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81" i="15" l="1"/>
  <c r="K23" i="17"/>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54"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90" i="15" l="1"/>
  <c r="T89" i="15"/>
  <c r="T88" i="15"/>
  <c r="T87" i="15"/>
  <c r="T85" i="15"/>
  <c r="T84" i="15"/>
  <c r="T83" i="15"/>
  <c r="T82"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5" i="15"/>
  <c r="T56" i="15"/>
  <c r="T58" i="15"/>
  <c r="T59" i="15"/>
  <c r="T60" i="15"/>
  <c r="T61" i="15"/>
  <c r="T62" i="15"/>
  <c r="T26" i="15"/>
  <c r="T27" i="15"/>
  <c r="T28" i="15"/>
  <c r="T29" i="15"/>
  <c r="T30" i="15"/>
  <c r="T31" i="15"/>
  <c r="T32" i="15"/>
  <c r="T33" i="15"/>
  <c r="T106" i="15"/>
  <c r="T105" i="15"/>
  <c r="T104" i="15"/>
  <c r="T103" i="15"/>
  <c r="T102" i="15"/>
  <c r="T101" i="15"/>
  <c r="T100" i="15"/>
  <c r="T99" i="15"/>
  <c r="W13" i="20" l="1"/>
  <c r="V12" i="20"/>
  <c r="U13" i="19"/>
  <c r="T12" i="19"/>
  <c r="T107" i="15"/>
  <c r="T81" i="15"/>
  <c r="T54" i="15"/>
  <c r="T98" i="15" s="1"/>
  <c r="T91" i="15"/>
  <c r="T63" i="15"/>
  <c r="T34" i="15"/>
  <c r="A8" i="17"/>
  <c r="L8" i="17" s="1"/>
  <c r="A7" i="17"/>
  <c r="L7" i="17" s="1"/>
  <c r="C22" i="3"/>
  <c r="K7" i="17" l="1"/>
  <c r="J7" i="17"/>
  <c r="J8" i="17"/>
  <c r="K8" i="17"/>
  <c r="X13" i="20"/>
  <c r="W12" i="20"/>
  <c r="V13" i="19"/>
  <c r="U12" i="19"/>
  <c r="H1398" i="1"/>
  <c r="H1399" i="1"/>
  <c r="H1400" i="1"/>
  <c r="H1401" i="1"/>
  <c r="H1402" i="1"/>
  <c r="H1403" i="1"/>
  <c r="H1404" i="1"/>
  <c r="H1405" i="1"/>
  <c r="H1406" i="1"/>
  <c r="H1407" i="1"/>
  <c r="H1390" i="1"/>
  <c r="H1391" i="1"/>
  <c r="H1392" i="1"/>
  <c r="H1393" i="1"/>
  <c r="H1394" i="1"/>
  <c r="H1395" i="1"/>
  <c r="H1396" i="1"/>
  <c r="H1397" i="1"/>
  <c r="H1373" i="1"/>
  <c r="H1374" i="1"/>
  <c r="H1375" i="1"/>
  <c r="H1376" i="1"/>
  <c r="H1377" i="1"/>
  <c r="H1378" i="1"/>
  <c r="H1379" i="1"/>
  <c r="H1380" i="1"/>
  <c r="H1381" i="1"/>
  <c r="H1382" i="1"/>
  <c r="H1383" i="1"/>
  <c r="H1384" i="1"/>
  <c r="H1385" i="1"/>
  <c r="H1386" i="1"/>
  <c r="H1387" i="1"/>
  <c r="H1388" i="1"/>
  <c r="H1389" i="1"/>
  <c r="H1354" i="1"/>
  <c r="H1355" i="1"/>
  <c r="H1356" i="1"/>
  <c r="H1357" i="1"/>
  <c r="H1358" i="1"/>
  <c r="H1359" i="1"/>
  <c r="H1360" i="1"/>
  <c r="H1361" i="1"/>
  <c r="H1362" i="1"/>
  <c r="H1363" i="1"/>
  <c r="H1364" i="1"/>
  <c r="H1365" i="1"/>
  <c r="H1366" i="1"/>
  <c r="H1367" i="1"/>
  <c r="H1368" i="1"/>
  <c r="H1369" i="1"/>
  <c r="H1370" i="1"/>
  <c r="H1371" i="1"/>
  <c r="H1372"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C23" i="3"/>
  <c r="C21" i="3"/>
  <c r="J1031" i="1" s="1"/>
  <c r="C20" i="3"/>
  <c r="C19" i="3"/>
  <c r="J74" i="1" s="1"/>
  <c r="C18" i="3"/>
  <c r="J1167" i="1" s="1"/>
  <c r="C17" i="3"/>
  <c r="J671" i="1" s="1"/>
  <c r="C16" i="3"/>
  <c r="J15" i="1" s="1"/>
  <c r="J90" i="1"/>
  <c r="J259" i="1"/>
  <c r="J270" i="1"/>
  <c r="J320" i="1"/>
  <c r="J404" i="1"/>
  <c r="J503" i="1"/>
  <c r="J597" i="1"/>
  <c r="J771" i="1"/>
  <c r="J837" i="1"/>
  <c r="J919" i="1"/>
  <c r="J939" i="1"/>
  <c r="J940" i="1"/>
  <c r="J990" i="1"/>
  <c r="J1032" i="1"/>
  <c r="J1060" i="1"/>
  <c r="J1071" i="1"/>
  <c r="J1111" i="1"/>
  <c r="J1168" i="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K342" i="20" s="1"/>
  <c r="L342" i="20" s="1"/>
  <c r="O1104" i="1"/>
  <c r="W1104" i="1" s="1"/>
  <c r="O1103" i="1"/>
  <c r="W1103" i="1" s="1"/>
  <c r="O1102" i="1"/>
  <c r="W1102" i="1" s="1"/>
  <c r="O1101" i="1"/>
  <c r="W1101" i="1" s="1"/>
  <c r="O1100" i="1"/>
  <c r="W1100" i="1" s="1"/>
  <c r="O1099" i="1"/>
  <c r="W1099" i="1" s="1"/>
  <c r="O1098" i="1"/>
  <c r="W1098" i="1" s="1"/>
  <c r="K338" i="20" s="1"/>
  <c r="L338" i="20" s="1"/>
  <c r="O1097" i="1"/>
  <c r="W1097" i="1" s="1"/>
  <c r="K337" i="20" s="1"/>
  <c r="L337" i="20" s="1"/>
  <c r="O1096" i="1"/>
  <c r="W1096" i="1" s="1"/>
  <c r="O1095" i="1"/>
  <c r="W1095" i="1" s="1"/>
  <c r="O1094" i="1"/>
  <c r="W1094" i="1" s="1"/>
  <c r="K335" i="20" s="1"/>
  <c r="L335" i="20" s="1"/>
  <c r="O1093" i="1"/>
  <c r="W1093" i="1" s="1"/>
  <c r="K334" i="20" s="1"/>
  <c r="L334" i="20" s="1"/>
  <c r="O1092" i="1"/>
  <c r="W1092" i="1" s="1"/>
  <c r="K333" i="20" s="1"/>
  <c r="L333" i="20" s="1"/>
  <c r="O1091" i="1"/>
  <c r="W1091" i="1" s="1"/>
  <c r="K332" i="20" s="1"/>
  <c r="L332" i="20" s="1"/>
  <c r="O1090" i="1"/>
  <c r="W1090" i="1" s="1"/>
  <c r="O1089" i="1"/>
  <c r="W1089" i="1"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K319" i="20" s="1"/>
  <c r="L319" i="20"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K313" i="20" s="1"/>
  <c r="L313" i="20" s="1"/>
  <c r="O1065" i="1"/>
  <c r="W1065" i="1" s="1"/>
  <c r="O1064" i="1"/>
  <c r="W1064" i="1" s="1"/>
  <c r="O1063" i="1"/>
  <c r="W1063" i="1" s="1"/>
  <c r="K311" i="20" s="1"/>
  <c r="L311" i="20" s="1"/>
  <c r="O1062" i="1"/>
  <c r="W1062" i="1" s="1"/>
  <c r="O1061" i="1"/>
  <c r="W1061" i="1" s="1"/>
  <c r="O1060" i="1"/>
  <c r="W1060" i="1" s="1"/>
  <c r="O1059" i="1"/>
  <c r="W1059" i="1" s="1"/>
  <c r="O1058" i="1"/>
  <c r="W1058" i="1" s="1"/>
  <c r="O1057" i="1"/>
  <c r="W1057" i="1" s="1"/>
  <c r="O1056" i="1"/>
  <c r="W1056" i="1" s="1"/>
  <c r="K307" i="20" s="1"/>
  <c r="L307" i="20" s="1"/>
  <c r="O1055" i="1"/>
  <c r="W1055" i="1" s="1"/>
  <c r="O1054" i="1"/>
  <c r="W1054" i="1" s="1"/>
  <c r="O1053" i="1"/>
  <c r="W1053" i="1" s="1"/>
  <c r="K305" i="20" s="1"/>
  <c r="L305" i="20"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O984" i="1"/>
  <c r="W984"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K199" i="20" l="1"/>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6" i="1"/>
  <c r="J989" i="1"/>
  <c r="J672" i="1"/>
  <c r="J632" i="1"/>
  <c r="J1314" i="1"/>
  <c r="J742" i="1"/>
  <c r="J1287" i="1"/>
  <c r="J680" i="1"/>
  <c r="K358" i="20"/>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2" i="1"/>
  <c r="J1184" i="1"/>
  <c r="J1070" i="1"/>
  <c r="J800" i="1"/>
  <c r="J575" i="1"/>
  <c r="J1280" i="1"/>
  <c r="J1138" i="1"/>
  <c r="J901" i="1"/>
  <c r="J763" i="1"/>
  <c r="J1234" i="1"/>
  <c r="J1136" i="1"/>
  <c r="J883" i="1"/>
  <c r="J746" i="1"/>
  <c r="J1232" i="1"/>
  <c r="J865" i="1"/>
  <c r="J1335" i="1"/>
  <c r="J1216" i="1"/>
  <c r="J1078" i="1"/>
  <c r="J857" i="1"/>
  <c r="J1330" i="1"/>
  <c r="J1215" i="1"/>
  <c r="J1073"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5" i="1"/>
  <c r="J1059" i="1"/>
  <c r="J918" i="1"/>
  <c r="J864" i="1"/>
  <c r="J799" i="1"/>
  <c r="J613" i="1"/>
  <c r="J231" i="1"/>
  <c r="J215" i="1"/>
  <c r="J190" i="1"/>
  <c r="J38" i="1"/>
  <c r="J1084" i="1"/>
  <c r="J1076" i="1"/>
  <c r="J1066" i="1"/>
  <c r="J1058"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3" i="1"/>
  <c r="J1075" i="1"/>
  <c r="J1065" i="1"/>
  <c r="J1057"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2" i="1"/>
  <c r="J1074" i="1"/>
  <c r="J1064" i="1"/>
  <c r="J1056"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7" i="1"/>
  <c r="J971" i="1"/>
  <c r="J604" i="1"/>
  <c r="J247" i="1"/>
  <c r="J223" i="1"/>
  <c r="J199" i="1"/>
  <c r="J23" i="1"/>
  <c r="J1081" i="1"/>
  <c r="J1063" i="1"/>
  <c r="J1055"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69" i="1"/>
  <c r="J882" i="1"/>
  <c r="J584" i="1"/>
  <c r="J1080" i="1"/>
  <c r="J1072" i="1"/>
  <c r="J1062" i="1"/>
  <c r="J1054"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1" i="1"/>
  <c r="J1412" i="1"/>
  <c r="J1413" i="1"/>
  <c r="J1414" i="1"/>
  <c r="J1415" i="1"/>
  <c r="J1408" i="1"/>
  <c r="J1416" i="1"/>
  <c r="J1409" i="1"/>
  <c r="J1417" i="1"/>
  <c r="J1410"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79" i="1"/>
  <c r="J1061" i="1"/>
  <c r="J1053"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M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2"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6" i="1"/>
  <c r="J744" i="1"/>
  <c r="J736" i="1"/>
  <c r="J728" i="1"/>
  <c r="J720" i="1"/>
  <c r="J706" i="1"/>
  <c r="J698" i="1"/>
  <c r="J690" i="1"/>
  <c r="J682" i="1"/>
  <c r="J674" i="1"/>
  <c r="J666" i="1"/>
  <c r="J490" i="1"/>
  <c r="J745" i="1"/>
  <c r="J729" i="1"/>
  <c r="J713" i="1"/>
  <c r="J691" i="1"/>
  <c r="J667" i="1"/>
  <c r="J1264"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6" i="1"/>
  <c r="J1020" i="1"/>
  <c r="J926" i="1"/>
  <c r="J812" i="1"/>
  <c r="J781" i="1"/>
  <c r="J642" i="1"/>
  <c r="J524" i="1"/>
  <c r="J482" i="1"/>
  <c r="J440" i="1"/>
  <c r="J396" i="1"/>
  <c r="J354" i="1"/>
  <c r="J312" i="1"/>
  <c r="J258" i="1"/>
  <c r="J122" i="1"/>
  <c r="J64" i="1"/>
  <c r="J24" i="1"/>
  <c r="J813" i="1"/>
  <c r="J1104" i="1"/>
  <c r="J1019" i="1"/>
  <c r="J925" i="1"/>
  <c r="J776" i="1"/>
  <c r="J661" i="1"/>
  <c r="J625" i="1"/>
  <c r="J588" i="1"/>
  <c r="J523" i="1"/>
  <c r="J481" i="1"/>
  <c r="J439" i="1"/>
  <c r="J395" i="1"/>
  <c r="J353" i="1"/>
  <c r="J311" i="1"/>
  <c r="J257" i="1"/>
  <c r="J121" i="1"/>
  <c r="J61" i="1"/>
  <c r="J1094" i="1"/>
  <c r="J1012" i="1"/>
  <c r="J960" i="1"/>
  <c r="J888" i="1"/>
  <c r="J795" i="1"/>
  <c r="J624" i="1"/>
  <c r="J587" i="1"/>
  <c r="J554" i="1"/>
  <c r="J512" i="1"/>
  <c r="J468" i="1"/>
  <c r="J426" i="1"/>
  <c r="J384" i="1"/>
  <c r="J340" i="1"/>
  <c r="J297" i="1"/>
  <c r="J256" i="1"/>
  <c r="J116" i="1"/>
  <c r="J60" i="1"/>
  <c r="J1093" i="1"/>
  <c r="J1011" i="1"/>
  <c r="J959" i="1"/>
  <c r="J887" i="1"/>
  <c r="J794" i="1"/>
  <c r="J547" i="1"/>
  <c r="J505" i="1"/>
  <c r="J463" i="1"/>
  <c r="J419" i="1"/>
  <c r="J377" i="1"/>
  <c r="J335" i="1"/>
  <c r="J289" i="1"/>
  <c r="J101" i="1"/>
  <c r="J1124" i="1"/>
  <c r="J1086" i="1"/>
  <c r="J1040" i="1"/>
  <c r="J998" i="1"/>
  <c r="J948" i="1"/>
  <c r="J793" i="1"/>
  <c r="J546" i="1"/>
  <c r="J504" i="1"/>
  <c r="J460" i="1"/>
  <c r="J418" i="1"/>
  <c r="J376" i="1"/>
  <c r="J332" i="1"/>
  <c r="J288" i="1"/>
  <c r="J92" i="1"/>
  <c r="J1123" i="1"/>
  <c r="J1039" i="1"/>
  <c r="J997" i="1"/>
  <c r="J947" i="1"/>
  <c r="J545" i="1"/>
  <c r="J459" i="1"/>
  <c r="J417" i="1"/>
  <c r="J375" i="1"/>
  <c r="J331" i="1"/>
  <c r="J287" i="1"/>
  <c r="J261" i="1"/>
  <c r="J91" i="1"/>
  <c r="J1143" i="1"/>
  <c r="J1401" i="1"/>
  <c r="J1402" i="1"/>
  <c r="J1396" i="1"/>
  <c r="J1378" i="1"/>
  <c r="J1386" i="1"/>
  <c r="J1355" i="1"/>
  <c r="J1363" i="1"/>
  <c r="J1371" i="1"/>
  <c r="J1391" i="1"/>
  <c r="J1373" i="1"/>
  <c r="J1381" i="1"/>
  <c r="J1389" i="1"/>
  <c r="J1358" i="1"/>
  <c r="J1366" i="1"/>
  <c r="J1374" i="1"/>
  <c r="J1367" i="1"/>
  <c r="J1394" i="1"/>
  <c r="J1376" i="1"/>
  <c r="J1361" i="1"/>
  <c r="J1369" i="1"/>
  <c r="J1395" i="1"/>
  <c r="J1385" i="1"/>
  <c r="J1362" i="1"/>
  <c r="J1403" i="1"/>
  <c r="J1397" i="1"/>
  <c r="J1379" i="1"/>
  <c r="J1387" i="1"/>
  <c r="J1356" i="1"/>
  <c r="J1364" i="1"/>
  <c r="J1372" i="1"/>
  <c r="J1390" i="1"/>
  <c r="J1380" i="1"/>
  <c r="J1388" i="1"/>
  <c r="J1357" i="1"/>
  <c r="J1365" i="1"/>
  <c r="J1404" i="1"/>
  <c r="J1392" i="1"/>
  <c r="J1382" i="1"/>
  <c r="J1359" i="1"/>
  <c r="J1384" i="1"/>
  <c r="J1377" i="1"/>
  <c r="J1354" i="1"/>
  <c r="J1370" i="1"/>
  <c r="J1405" i="1"/>
  <c r="J1398" i="1"/>
  <c r="J1406" i="1"/>
  <c r="J1399" i="1"/>
  <c r="J1407" i="1"/>
  <c r="J1393" i="1"/>
  <c r="J1375" i="1"/>
  <c r="J1383" i="1"/>
  <c r="J1360" i="1"/>
  <c r="J1368" i="1"/>
  <c r="J1400"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1" i="1"/>
  <c r="J1258" i="1"/>
  <c r="J1210" i="1"/>
  <c r="J1162" i="1"/>
  <c r="J1122" i="1"/>
  <c r="J1103" i="1"/>
  <c r="J1068" i="1"/>
  <c r="J1052" i="1"/>
  <c r="J1030" i="1"/>
  <c r="J1008" i="1"/>
  <c r="J988"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6" i="1"/>
  <c r="J1256" i="1"/>
  <c r="J1208" i="1"/>
  <c r="J1160" i="1"/>
  <c r="J1120" i="1"/>
  <c r="J1102" i="1"/>
  <c r="J1067" i="1"/>
  <c r="J1051" i="1"/>
  <c r="J1029" i="1"/>
  <c r="J1007" i="1"/>
  <c r="J987"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8" i="1"/>
  <c r="J1290" i="1"/>
  <c r="J1242" i="1"/>
  <c r="J1192" i="1"/>
  <c r="J1144" i="1"/>
  <c r="J1115" i="1"/>
  <c r="J1096" i="1"/>
  <c r="J1044" i="1"/>
  <c r="J1022" i="1"/>
  <c r="J1000"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6" i="1"/>
  <c r="J1288" i="1"/>
  <c r="J1239" i="1"/>
  <c r="J1191" i="1"/>
  <c r="J1114" i="1"/>
  <c r="J1095" i="1"/>
  <c r="J1043" i="1"/>
  <c r="J1021" i="1"/>
  <c r="J999"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5" i="1"/>
  <c r="J1154" i="1"/>
  <c r="J1176" i="1"/>
  <c r="J1199" i="1"/>
  <c r="J1218" i="1"/>
  <c r="J1240" i="1"/>
  <c r="J1263" i="1"/>
  <c r="J1282" i="1"/>
  <c r="J1304" i="1"/>
  <c r="J1327" i="1"/>
  <c r="J1346" i="1"/>
  <c r="J168" i="1"/>
  <c r="J1146" i="1"/>
  <c r="J1170" i="1"/>
  <c r="J1194" i="1"/>
  <c r="J1223" i="1"/>
  <c r="J1247" i="1"/>
  <c r="J1271" i="1"/>
  <c r="J1295" i="1"/>
  <c r="J1319" i="1"/>
  <c r="J1343" i="1"/>
  <c r="J1128" i="1"/>
  <c r="J1152" i="1"/>
  <c r="J1202" i="1"/>
  <c r="J1250" i="1"/>
  <c r="J1298" i="1"/>
  <c r="J1351" i="1"/>
  <c r="J1130" i="1"/>
  <c r="J1183" i="1"/>
  <c r="J1255" i="1"/>
  <c r="J1328" i="1"/>
  <c r="J1127" i="1"/>
  <c r="J1151" i="1"/>
  <c r="J1175" i="1"/>
  <c r="J1200" i="1"/>
  <c r="J1224" i="1"/>
  <c r="J1248" i="1"/>
  <c r="J1272" i="1"/>
  <c r="J1296" i="1"/>
  <c r="J1320" i="1"/>
  <c r="J1344" i="1"/>
  <c r="J155" i="1"/>
  <c r="J1178" i="1"/>
  <c r="J1226" i="1"/>
  <c r="J1274" i="1"/>
  <c r="J1322" i="1"/>
  <c r="J1159" i="1"/>
  <c r="J1231" i="1"/>
  <c r="J1303" i="1"/>
  <c r="J1207" i="1"/>
  <c r="J1279" i="1"/>
  <c r="J1352"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5" i="1"/>
  <c r="J993" i="1"/>
  <c r="J1001" i="1"/>
  <c r="J1009" i="1"/>
  <c r="J1017" i="1"/>
  <c r="J1025" i="1"/>
  <c r="J1033" i="1"/>
  <c r="J1041" i="1"/>
  <c r="J1049" i="1"/>
  <c r="J1089" i="1"/>
  <c r="J1097" i="1"/>
  <c r="J1105" i="1"/>
  <c r="J1113" i="1"/>
  <c r="J1121" i="1"/>
  <c r="J631" i="1"/>
  <c r="J639" i="1"/>
  <c r="J647" i="1"/>
  <c r="J655" i="1"/>
  <c r="J663" i="1"/>
  <c r="J775" i="1"/>
  <c r="J783" i="1"/>
  <c r="J791" i="1"/>
  <c r="J807" i="1"/>
  <c r="J826" i="1"/>
  <c r="J930" i="1"/>
  <c r="J938" i="1"/>
  <c r="J946" i="1"/>
  <c r="J954" i="1"/>
  <c r="J962" i="1"/>
  <c r="J978" i="1"/>
  <c r="J986" i="1"/>
  <c r="J994" i="1"/>
  <c r="J1002" i="1"/>
  <c r="J1010" i="1"/>
  <c r="J1018" i="1"/>
  <c r="J1026" i="1"/>
  <c r="J1034" i="1"/>
  <c r="J1042" i="1"/>
  <c r="J1050" i="1"/>
  <c r="J1090" i="1"/>
  <c r="J636" i="1"/>
  <c r="J648" i="1"/>
  <c r="J657" i="1"/>
  <c r="J707" i="1"/>
  <c r="J777" i="1"/>
  <c r="J797" i="1"/>
  <c r="J931" i="1"/>
  <c r="J941" i="1"/>
  <c r="J951" i="1"/>
  <c r="J963" i="1"/>
  <c r="J981" i="1"/>
  <c r="J991" i="1"/>
  <c r="J1003" i="1"/>
  <c r="J1013" i="1"/>
  <c r="J1023" i="1"/>
  <c r="J1035" i="1"/>
  <c r="J1045" i="1"/>
  <c r="J1087" i="1"/>
  <c r="J1098" i="1"/>
  <c r="J1107" i="1"/>
  <c r="J1116" i="1"/>
  <c r="J1125" i="1"/>
  <c r="J628" i="1"/>
  <c r="J650" i="1"/>
  <c r="J789" i="1"/>
  <c r="J943" i="1"/>
  <c r="J955" i="1"/>
  <c r="J995" i="1"/>
  <c r="J1015" i="1"/>
  <c r="J1037" i="1"/>
  <c r="J1091" i="1"/>
  <c r="J1109" i="1"/>
  <c r="J651" i="1"/>
  <c r="J780" i="1"/>
  <c r="J944" i="1"/>
  <c r="J1006" i="1"/>
  <c r="J1038" i="1"/>
  <c r="J1101" i="1"/>
  <c r="J637" i="1"/>
  <c r="J649" i="1"/>
  <c r="J658" i="1"/>
  <c r="J708" i="1"/>
  <c r="J778" i="1"/>
  <c r="J932" i="1"/>
  <c r="J942" i="1"/>
  <c r="J952" i="1"/>
  <c r="J964" i="1"/>
  <c r="J982" i="1"/>
  <c r="J992" i="1"/>
  <c r="J1004" i="1"/>
  <c r="J1014" i="1"/>
  <c r="J1024" i="1"/>
  <c r="J1036" i="1"/>
  <c r="J1046" i="1"/>
  <c r="J1088" i="1"/>
  <c r="J1099" i="1"/>
  <c r="J1108" i="1"/>
  <c r="J1117" i="1"/>
  <c r="J640" i="1"/>
  <c r="J659" i="1"/>
  <c r="J709" i="1"/>
  <c r="J779" i="1"/>
  <c r="J933" i="1"/>
  <c r="J965" i="1"/>
  <c r="J983" i="1"/>
  <c r="J1005" i="1"/>
  <c r="J1027" i="1"/>
  <c r="J1047" i="1"/>
  <c r="J1100" i="1"/>
  <c r="J1118" i="1"/>
  <c r="J629" i="1"/>
  <c r="J660" i="1"/>
  <c r="J924" i="1"/>
  <c r="J956" i="1"/>
  <c r="J984" i="1"/>
  <c r="J1016" i="1"/>
  <c r="J1048" i="1"/>
  <c r="J1110" i="1"/>
  <c r="J641" i="1"/>
  <c r="J792" i="1"/>
  <c r="J934" i="1"/>
  <c r="J966" i="1"/>
  <c r="J996" i="1"/>
  <c r="J1028" i="1"/>
  <c r="J1092" i="1"/>
  <c r="J1119" i="1"/>
  <c r="J541" i="1"/>
  <c r="J557" i="1"/>
  <c r="J198" i="1"/>
  <c r="J502" i="1"/>
  <c r="J558" i="1"/>
  <c r="J590" i="1"/>
  <c r="J474" i="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M480" i="20" l="1"/>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88" i="15"/>
  <c r="V88" i="15" s="1"/>
  <c r="U87" i="15"/>
  <c r="V87" i="15" s="1"/>
  <c r="U85" i="15"/>
  <c r="V85" i="15" s="1"/>
  <c r="U82" i="15"/>
  <c r="U84" i="15"/>
  <c r="V84" i="15" s="1"/>
  <c r="U83" i="15"/>
  <c r="V83" i="15" s="1"/>
  <c r="U90" i="15"/>
  <c r="V90" i="15" s="1"/>
  <c r="U89" i="15"/>
  <c r="V89"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33" i="15"/>
  <c r="V33" i="15" s="1"/>
  <c r="U55" i="15"/>
  <c r="U59" i="15"/>
  <c r="V59" i="15" s="1"/>
  <c r="U26" i="15"/>
  <c r="U60" i="15"/>
  <c r="V60" i="15" s="1"/>
  <c r="U27" i="15"/>
  <c r="V27" i="15" s="1"/>
  <c r="U30" i="15"/>
  <c r="V30" i="15" s="1"/>
  <c r="U56" i="15"/>
  <c r="V56" i="15" s="1"/>
  <c r="U31" i="15"/>
  <c r="V31" i="15" s="1"/>
  <c r="U32" i="15"/>
  <c r="V32" i="15" s="1"/>
  <c r="U57" i="15"/>
  <c r="V57" i="15" s="1"/>
  <c r="U28" i="15"/>
  <c r="V28" i="15" s="1"/>
  <c r="U61" i="15"/>
  <c r="V61" i="15" s="1"/>
  <c r="U58" i="15"/>
  <c r="V58" i="15" s="1"/>
  <c r="U29" i="15"/>
  <c r="V29" i="15" s="1"/>
  <c r="U62" i="15"/>
  <c r="V62" i="15" s="1"/>
  <c r="U106" i="15"/>
  <c r="V106" i="15" s="1"/>
  <c r="U105" i="15"/>
  <c r="V105" i="15" s="1"/>
  <c r="U104" i="15"/>
  <c r="V104" i="15" s="1"/>
  <c r="U103" i="15"/>
  <c r="V103" i="15" s="1"/>
  <c r="U102" i="15"/>
  <c r="V102" i="15" s="1"/>
  <c r="U101" i="15"/>
  <c r="V101" i="15" s="1"/>
  <c r="U100" i="15"/>
  <c r="V100" i="15" s="1"/>
  <c r="U99"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107" i="15"/>
  <c r="D102" i="15" s="1"/>
  <c r="V99" i="15"/>
  <c r="V55" i="15"/>
  <c r="U63" i="15"/>
  <c r="V82" i="15"/>
  <c r="U91" i="15"/>
  <c r="D85" i="15" s="1"/>
  <c r="V26" i="15"/>
  <c r="U34" i="15"/>
  <c r="D29" i="15" s="1"/>
  <c r="J583" i="19" l="1"/>
  <c r="L583" i="19" s="1"/>
  <c r="J27" i="19"/>
  <c r="I25" i="19"/>
  <c r="J25" i="20"/>
  <c r="O26" i="20"/>
  <c r="I25" i="20"/>
  <c r="D58"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<sst xmlns="http://schemas.openxmlformats.org/spreadsheetml/2006/main" count="28315" uniqueCount="1857">
  <si>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</si>
  <si>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</si>
  <si>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</si>
  <si>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</si>
  <si>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</si>
  <si>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</si>
  <si>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</si>
  <si>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</si>
  <si>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</si>
  <si>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</si>
  <si>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</si>
  <si>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</si>
  <si>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</si>
  <si>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</si>
  <si>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</si>
  <si>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</si>
  <si>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</si>
  <si>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</si>
  <si>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</si>
  <si>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</si>
  <si>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</si>
  <si>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</si>
  <si>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</si>
  <si>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</si>
  <si>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</si>
  <si>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</si>
  <si>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</si>
  <si>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</si>
  <si>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</si>
  <si>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</si>
  <si>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</si>
  <si>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</si>
  <si>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</si>
  <si>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</si>
  <si>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</si>
  <si>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</si>
  <si>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</si>
  <si>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</si>
  <si>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</si>
  <si>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</si>
  <si>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</si>
  <si>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</si>
  <si>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</si>
  <si>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</si>
  <si>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</si>
  <si>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</si>
  <si>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</si>
  <si>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</si>
  <si>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</si>
  <si>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</si>
  <si>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</si>
  <si>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</si>
  <si>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</si>
  <si>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</si>
  <si>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</si>
  <si>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</si>
  <si>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</si>
  <si>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</si>
  <si>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</si>
  <si>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</si>
  <si>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</si>
  <si>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</si>
  <si>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</si>
  <si>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</si>
  <si>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</si>
  <si>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</si>
  <si>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</si>
  <si>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</si>
  <si>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</si>
  <si>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</si>
  <si>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</si>
  <si>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</si>
  <si>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</si>
  <si>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</si>
  <si>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</si>
  <si>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</si>
  <si>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</si>
  <si>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</si>
  <si>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</si>
  <si>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</si>
  <si>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</si>
  <si>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</si>
  <si>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</si>
  <si>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</si>
  <si>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</si>
  <si>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</si>
  <si>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</si>
  <si>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</si>
  <si>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</si>
  <si>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</si>
  <si>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</si>
  <si>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</si>
  <si>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</si>
  <si>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</si>
  <si>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</si>
  <si>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</si>
  <si>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</si>
  <si>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</si>
  <si>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</si>
  <si>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</si>
  <si>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</si>
  <si>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</si>
  <si>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</si>
  <si>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</si>
  <si>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</si>
  <si>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</si>
  <si>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</si>
  <si>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</si>
  <si>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</si>
  <si>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</si>
  <si>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</si>
  <si>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</si>
  <si>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</si>
  <si>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</si>
  <si>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</si>
  <si>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</si>
  <si>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</si>
  <si>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</si>
  <si>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</si>
  <si>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</si>
  <si>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</si>
  <si>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</si>
  <si>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</si>
  <si>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</si>
  <si>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</si>
  <si>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</si>
  <si>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</si>
  <si>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</si>
  <si>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</si>
  <si>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</si>
  <si>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</si>
  <si>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</si>
  <si>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</si>
  <si>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</si>
  <si>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</si>
  <si>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</si>
  <si>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</si>
  <si>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</si>
  <si>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</si>
  <si>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</si>
  <si>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</si>
  <si>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</si>
  <si>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</si>
  <si>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</si>
  <si>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</si>
  <si>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</si>
  <si>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</si>
  <si>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</si>
  <si>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</si>
  <si>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</si>
  <si>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</si>
  <si>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</si>
  <si>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</si>
  <si>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</si>
  <si>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</si>
  <si>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</si>
  <si>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</si>
  <si>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</si>
  <si>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</si>
  <si>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</si>
  <si>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</si>
  <si>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</si>
  <si>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</si>
  <si>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</si>
  <si>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</si>
  <si>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</si>
  <si>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</si>
  <si>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</si>
  <si>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</si>
  <si>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</si>
  <si>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</si>
  <si>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</si>
  <si>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</si>
  <si>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</si>
  <si>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</si>
  <si>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</si>
  <si>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</si>
  <si>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</si>
  <si>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</si>
  <si>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</si>
  <si>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</si>
  <si>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</si>
  <si>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</si>
  <si>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</si>
  <si>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</si>
  <si>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</si>
  <si>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</si>
  <si>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</si>
  <si>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</si>
  <si>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</si>
  <si>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</si>
  <si>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</si>
  <si>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</si>
  <si>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</si>
  <si>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</si>
  <si>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</si>
  <si>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</si>
  <si>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</si>
  <si>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</si>
  <si>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</si>
  <si>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</si>
  <si>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</si>
  <si>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</si>
  <si>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</si>
  <si>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</si>
  <si>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</si>
  <si>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</si>
  <si>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</si>
  <si>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</si>
  <si>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</si>
  <si>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</si>
  <si>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</si>
  <si>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</si>
  <si>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</si>
  <si>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</si>
  <si>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</si>
  <si>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</si>
  <si>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</si>
  <si>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</si>
  <si>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</si>
  <si>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</si>
  <si>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</si>
  <si>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</si>
  <si>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</si>
  <si>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</si>
  <si>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</si>
  <si>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</si>
  <si>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</si>
  <si>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</si>
  <si>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</si>
  <si>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</si>
  <si>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</si>
  <si>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</si>
  <si>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</si>
  <si>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</si>
  <si>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</si>
  <si>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</si>
  <si>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</si>
  <si>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</si>
  <si>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</si>
  <si>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</si>
  <si>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</si>
  <si>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</si>
  <si>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</si>
  <si>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</si>
  <si>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</si>
  <si>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</si>
  <si>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</si>
  <si>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</si>
  <si>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</si>
  <si>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</si>
  <si>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</si>
  <si>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</si>
  <si>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</si>
  <si>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</si>
  <si>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</si>
  <si>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</si>
  <si>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</si>
  <si>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</si>
  <si>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</si>
  <si>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</si>
  <si>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</si>
  <si>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</si>
  <si>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</si>
  <si>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</si>
  <si>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</si>
  <si>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</si>
  <si>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</si>
  <si>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</si>
  <si>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</si>
  <si>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</si>
  <si>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</si>
  <si>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</si>
  <si>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</si>
  <si>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</si>
  <si>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</si>
  <si>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</si>
  <si>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</si>
  <si>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</si>
  <si>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</si>
  <si>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</si>
  <si>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</si>
  <si>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</si>
  <si>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</si>
  <si>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</si>
  <si>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</si>
  <si>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</si>
  <si>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</si>
  <si>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</si>
  <si>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</si>
  <si>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</si>
  <si>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</si>
  <si>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</si>
  <si>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</si>
  <si>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</si>
  <si>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</si>
  <si>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</si>
  <si>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</si>
  <si>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</si>
  <si>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</si>
  <si>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</si>
  <si>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</si>
  <si>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</si>
  <si>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</si>
  <si>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</si>
  <si>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</si>
  <si>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</si>
  <si>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</si>
  <si>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</si>
  <si>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</si>
  <si>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</si>
  <si>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</si>
  <si>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</si>
  <si>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</si>
  <si>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</si>
  <si>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</si>
  <si>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</si>
  <si>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</si>
  <si>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</si>
  <si>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</si>
  <si>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</si>
  <si>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</si>
  <si>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</si>
  <si>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</si>
  <si>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</si>
  <si>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</si>
  <si>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</si>
  <si>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</si>
  <si>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</si>
  <si>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</si>
  <si>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</si>
  <si>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</si>
  <si>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</si>
  <si>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</si>
  <si>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</si>
  <si>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</si>
  <si>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</si>
  <si>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</si>
  <si>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</si>
  <si>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</si>
  <si>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</si>
  <si>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</si>
  <si>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</si>
  <si>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</si>
  <si>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</si>
  <si>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</si>
  <si>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</si>
  <si>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</si>
  <si>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</si>
  <si>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</si>
  <si>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</si>
  <si>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</si>
  <si>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</si>
  <si>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</si>
  <si>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</si>
  <si>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</si>
  <si>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</si>
  <si>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</si>
  <si>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</si>
  <si>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</si>
  <si>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</si>
  <si>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</si>
  <si>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</si>
  <si>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</si>
  <si>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</si>
  <si>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</si>
  <si>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</si>
  <si>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</si>
  <si>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</si>
  <si>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</si>
  <si>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</si>
  <si>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</si>
  <si>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</si>
  <si>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</si>
  <si>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</si>
  <si>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</si>
  <si>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</si>
  <si>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</si>
  <si>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</si>
  <si>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</si>
  <si>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</si>
  <si>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</si>
  <si>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</si>
  <si>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</si>
  <si>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</si>
  <si>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</si>
  <si>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</si>
  <si>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</si>
  <si>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</si>
  <si>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</si>
  <si>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</si>
  <si>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</si>
  <si>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</si>
  <si>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</si>
  <si>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</si>
  <si>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</si>
  <si>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</si>
  <si>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</si>
  <si>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</si>
  <si>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</si>
  <si>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</si>
  <si>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</si>
  <si>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</si>
  <si>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</si>
  <si>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</si>
  <si>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</si>
  <si>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</si>
  <si>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</si>
  <si>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</si>
  <si>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</si>
  <si>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</si>
  <si>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</si>
  <si>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</si>
  <si>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</si>
  <si>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</si>
  <si>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</si>
  <si>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</si>
  <si>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</si>
  <si>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</si>
  <si>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</si>
  <si>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</si>
  <si>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</si>
  <si>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</si>
  <si>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</si>
  <si>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</si>
  <si>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</si>
  <si>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</si>
  <si>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</si>
  <si>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</si>
  <si>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</si>
  <si>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</si>
  <si>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</si>
  <si>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</si>
  <si>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</si>
  <si>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</si>
  <si>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</si>
  <si>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</si>
  <si>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</si>
  <si>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</si>
  <si>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</si>
  <si>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</si>
  <si>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</si>
  <si>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</si>
  <si>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</si>
  <si>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</si>
  <si>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</si>
  <si>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</si>
  <si>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</si>
  <si>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</si>
  <si>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</si>
  <si>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</si>
  <si>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</si>
  <si>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</si>
  <si>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</si>
  <si>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</si>
  <si>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</si>
  <si>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</si>
  <si>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</si>
  <si>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</si>
  <si>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</si>
  <si>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</si>
  <si>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</si>
  <si>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</si>
  <si>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</si>
  <si>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</si>
  <si>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</si>
  <si>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</si>
  <si>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</si>
  <si>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</si>
  <si>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</si>
  <si>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</si>
  <si>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</si>
  <si>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</si>
  <si>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</si>
  <si>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</si>
  <si>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</si>
  <si>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</si>
  <si>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</si>
  <si>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</si>
  <si>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</si>
  <si>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</si>
  <si>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</si>
  <si>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</si>
  <si>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</si>
  <si>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</si>
  <si>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</si>
  <si>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</si>
  <si>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</si>
  <si>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</si>
  <si>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</si>
  <si>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</si>
  <si>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</si>
  <si>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</si>
  <si>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</si>
  <si>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</si>
  <si>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</si>
  <si>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</si>
  <si>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</si>
  <si>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</si>
  <si>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</si>
  <si>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</si>
  <si>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</si>
  <si>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</si>
  <si>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</si>
  <si>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</si>
  <si>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</si>
  <si>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</si>
  <si>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</si>
  <si>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</si>
  <si>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</si>
  <si>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</si>
  <si>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</si>
  <si>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</si>
  <si>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</si>
  <si>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</si>
  <si>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</si>
  <si>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</si>
  <si>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</si>
  <si>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</si>
  <si>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</si>
  <si>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</si>
  <si>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</si>
  <si>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</si>
  <si>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</si>
  <si>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</si>
  <si>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</si>
  <si>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</si>
  <si>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</si>
  <si>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</si>
  <si>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</si>
  <si>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</si>
  <si>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</si>
  <si>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</si>
  <si>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</si>
  <si>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</si>
  <si>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</si>
  <si>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</si>
  <si>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</si>
  <si>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</si>
  <si>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</si>
  <si>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</si>
  <si>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</si>
  <si>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</si>
  <si>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</si>
  <si>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</si>
  <si>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</si>
  <si>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</si>
  <si>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</si>
  <si>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</si>
  <si>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</si>
  <si>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</si>
  <si>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</si>
  <si>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</si>
  <si>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</si>
  <si>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</si>
  <si>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</si>
  <si>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</si>
  <si>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</si>
  <si>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</si>
  <si>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</si>
  <si>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</si>
  <si>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</si>
  <si>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</si>
  <si>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</si>
  <si>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</si>
  <si>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</si>
  <si>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</si>
  <si>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</si>
  <si>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</si>
  <si>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</si>
  <si>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</si>
  <si>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</si>
  <si>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</si>
  <si>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</si>
  <si>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</si>
  <si>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</si>
  <si>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</si>
  <si>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</si>
  <si>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</si>
  <si>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</si>
  <si>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</si>
  <si>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</si>
  <si>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</si>
  <si>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</si>
  <si>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</si>
  <si>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</si>
  <si>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</si>
  <si>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</si>
  <si>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</si>
  <si>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</si>
  <si>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</si>
  <si>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</si>
  <si>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</si>
  <si>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</si>
  <si>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</si>
  <si>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</si>
  <si>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</si>
  <si>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</si>
  <si>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</si>
  <si>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</si>
  <si>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</si>
  <si>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</si>
  <si>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</si>
  <si>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</si>
  <si>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</si>
  <si>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</si>
  <si>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</si>
  <si>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</si>
  <si>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</si>
  <si>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</si>
  <si>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</si>
  <si>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</si>
  <si>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</si>
  <si>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</si>
  <si>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</si>
  <si>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</si>
  <si>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</si>
  <si>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</si>
  <si>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</si>
  <si>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</si>
  <si>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</si>
  <si>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</si>
  <si>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</si>
  <si>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</si>
  <si>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</si>
  <si>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</si>
  <si>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</si>
  <si>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</si>
  <si>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</si>
  <si>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</si>
  <si>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</si>
  <si>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</si>
  <si>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</si>
  <si>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</si>
  <si>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</si>
  <si>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</si>
  <si>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</si>
  <si>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</si>
  <si>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</si>
  <si>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</si>
  <si>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</si>
  <si>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</si>
  <si>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</si>
  <si>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</si>
  <si>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</si>
  <si>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</si>
  <si>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</si>
  <si>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</si>
  <si>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</si>
  <si>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</si>
  <si>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</si>
  <si>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</si>
  <si>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</si>
  <si>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</si>
  <si>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</si>
  <si>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</si>
  <si>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</si>
  <si>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</si>
  <si>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</si>
  <si>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</si>
  <si>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</si>
  <si>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</si>
  <si>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</si>
  <si>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</si>
  <si>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</si>
  <si>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</si>
  <si>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</si>
  <si>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</si>
  <si>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</si>
  <si>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</si>
  <si>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</si>
  <si>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</si>
  <si>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</si>
  <si>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</si>
  <si>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</si>
  <si>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</si>
  <si>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</si>
  <si>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</si>
  <si>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</si>
  <si>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</si>
  <si>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</si>
  <si>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</si>
  <si>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</si>
  <si>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</si>
  <si>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</si>
  <si>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</si>
  <si>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</si>
  <si>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</si>
  <si>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</si>
  <si>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</si>
  <si>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</si>
  <si>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</si>
  <si>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</si>
  <si>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</si>
  <si>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</si>
  <si>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</si>
  <si>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</si>
  <si>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</si>
  <si>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</si>
  <si>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</si>
  <si>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</si>
  <si>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</si>
  <si>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</si>
  <si>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</si>
  <si>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</si>
  <si>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</si>
  <si>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</si>
  <si>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</si>
  <si>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</si>
  <si>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</si>
  <si>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</si>
  <si>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</si>
  <si>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</si>
  <si>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</si>
  <si>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</si>
  <si>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</si>
  <si>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</si>
  <si>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</si>
  <si>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</si>
  <si>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</si>
  <si>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</si>
  <si>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</si>
  <si>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</si>
  <si>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</si>
  <si>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</si>
  <si>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</si>
  <si>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</si>
  <si>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</si>
  <si>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</si>
  <si>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</si>
  <si>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</si>
  <si>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</si>
  <si>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</si>
  <si>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</si>
  <si>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</si>
  <si>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</si>
  <si>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</si>
  <si>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</si>
  <si>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</si>
  <si>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</si>
  <si>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</si>
  <si>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</si>
  <si>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</si>
  <si>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</si>
  <si>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</si>
  <si>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</si>
  <si>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</si>
  <si>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</si>
  <si>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</si>
  <si>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</si>
  <si>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</si>
  <si>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</si>
  <si>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</si>
  <si>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</si>
  <si>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</si>
  <si>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</si>
  <si>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</si>
  <si>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</si>
  <si>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</si>
  <si>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</si>
  <si>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</si>
  <si>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</si>
  <si>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</si>
  <si>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</si>
  <si>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</si>
  <si>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</si>
  <si>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</si>
  <si>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</si>
  <si>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</si>
  <si>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</si>
  <si>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</si>
  <si>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</si>
  <si>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</si>
  <si>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</si>
  <si>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</si>
  <si>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</si>
  <si>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</si>
  <si>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</si>
  <si>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</si>
  <si>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</si>
  <si>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</si>
  <si>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</si>
  <si>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</si>
  <si>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</si>
  <si>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</si>
  <si>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</si>
  <si>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</si>
  <si>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</si>
  <si>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</si>
  <si>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</si>
  <si>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</si>
  <si>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</si>
  <si>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</si>
  <si>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</si>
  <si>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</si>
  <si>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</si>
  <si>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</si>
  <si>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</si>
  <si>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</si>
  <si>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</si>
  <si>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</si>
  <si>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</si>
  <si>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</si>
  <si>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</si>
  <si>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</si>
  <si>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</si>
  <si>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</si>
  <si>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</si>
  <si>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</si>
  <si>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</si>
  <si>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</si>
  <si>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</si>
  <si>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</si>
  <si>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</si>
  <si>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</si>
  <si>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</si>
  <si>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</si>
  <si>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</si>
  <si>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</si>
  <si>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</si>
  <si>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</si>
  <si>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</si>
  <si>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</si>
  <si>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</si>
  <si>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</si>
  <si>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</si>
  <si>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</si>
  <si>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</si>
  <si>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</si>
  <si>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</si>
  <si>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</si>
  <si>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</si>
  <si>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</si>
  <si>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</si>
  <si>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</si>
  <si>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</si>
  <si>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</si>
  <si>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</si>
  <si>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</si>
  <si>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</si>
  <si>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</si>
  <si>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</si>
  <si>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</si>
  <si>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</si>
  <si>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</si>
  <si>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</si>
  <si>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</si>
  <si>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</si>
  <si>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</si>
  <si>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</si>
  <si>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</si>
  <si>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</si>
  <si>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</si>
  <si>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</si>
  <si>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</si>
  <si>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</si>
  <si>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</si>
  <si>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</si>
  <si>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</si>
  <si>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</si>
  <si>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</si>
  <si>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</si>
  <si>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</si>
  <si>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</si>
  <si>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</si>
  <si>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</si>
  <si>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</si>
  <si>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</si>
  <si>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</si>
  <si>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</si>
  <si>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</si>
  <si>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</si>
  <si>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</si>
  <si>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</si>
  <si>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</si>
  <si>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</si>
  <si>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</si>
  <si>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</si>
  <si>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</si>
  <si>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</si>
  <si>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</si>
  <si>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</si>
  <si>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</si>
  <si>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</si>
  <si>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</si>
  <si>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</si>
  <si>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</si>
  <si>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</si>
  <si>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</si>
  <si>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</si>
  <si>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</si>
  <si>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</si>
  <si>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</si>
  <si>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</si>
  <si>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</si>
  <si>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</si>
  <si>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</si>
  <si>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</si>
  <si>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</si>
  <si>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</si>
  <si>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</si>
  <si>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</si>
  <si>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</si>
  <si>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</si>
  <si>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</si>
  <si>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</si>
  <si>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</si>
  <si>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</si>
  <si>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</si>
  <si>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</si>
  <si>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</si>
  <si>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</si>
  <si>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</si>
  <si>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</si>
  <si>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</si>
  <si>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</si>
  <si>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</si>
  <si>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</si>
  <si>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</si>
  <si>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</si>
  <si>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</si>
  <si>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</si>
  <si>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</si>
  <si>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</si>
  <si>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</si>
  <si>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</si>
  <si>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</si>
  <si>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</si>
  <si>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</si>
  <si>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</si>
  <si>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</si>
  <si>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</si>
  <si>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</si>
  <si>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</si>
  <si>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</si>
  <si>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</si>
  <si>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</si>
  <si>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</si>
  <si>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</si>
  <si>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</si>
  <si>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</si>
  <si>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</si>
  <si>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</si>
  <si>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</si>
  <si>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</si>
  <si>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</si>
  <si>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</si>
  <si>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</si>
  <si>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</si>
  <si>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</si>
  <si>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</si>
  <si>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</si>
  <si>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</si>
  <si>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</si>
  <si>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</si>
  <si>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</si>
  <si>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</si>
  <si>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</si>
  <si>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</si>
  <si>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</si>
  <si>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</si>
  <si>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</si>
  <si>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</si>
  <si>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</si>
  <si>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</si>
  <si>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</si>
  <si>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</si>
  <si>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</si>
  <si>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</si>
  <si>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</si>
  <si>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</si>
  <si>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</si>
  <si>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</si>
  <si>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</si>
  <si>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</si>
  <si>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</si>
  <si>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</si>
  <si>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</si>
  <si>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</si>
  <si>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</si>
  <si>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</si>
  <si>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</si>
  <si>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</si>
  <si>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</si>
  <si>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</si>
  <si>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</si>
  <si>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</si>
  <si>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</si>
  <si>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</si>
  <si>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</si>
  <si>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</si>
  <si>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</si>
  <si>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</si>
  <si>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</si>
  <si>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</si>
  <si>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</si>
  <si>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</si>
  <si>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</si>
  <si>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</si>
  <si>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</si>
  <si>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</si>
  <si>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</si>
  <si>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</si>
  <si>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</si>
  <si>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</si>
  <si>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</si>
  <si>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</si>
  <si>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</si>
  <si>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</si>
  <si>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</si>
  <si>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</si>
  <si>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</si>
  <si>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</si>
  <si>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</si>
  <si>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</si>
  <si>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</si>
  <si>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</si>
  <si>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</si>
  <si>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</si>
  <si>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</si>
  <si>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</si>
  <si>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</si>
  <si>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</si>
  <si>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</si>
  <si>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</si>
  <si>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</si>
  <si>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</si>
  <si>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</si>
  <si>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</si>
  <si>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</si>
  <si>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</si>
  <si>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</si>
  <si>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</si>
  <si>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</si>
  <si>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</si>
  <si>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</si>
  <si>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</si>
  <si>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</si>
  <si>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</si>
  <si>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</si>
  <si>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</si>
  <si>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</si>
  <si>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</si>
  <si>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</si>
  <si>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</si>
  <si>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</si>
  <si>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</si>
  <si>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</si>
  <si>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</si>
  <si>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</si>
  <si>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</si>
  <si>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</si>
  <si>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</si>
  <si>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</si>
  <si>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</si>
  <si>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</si>
  <si>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</si>
  <si>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</si>
  <si>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</si>
  <si>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</si>
  <si>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</si>
  <si>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</si>
  <si>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</si>
  <si>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</si>
  <si>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</si>
  <si>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</si>
  <si>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</si>
  <si>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</si>
  <si>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</si>
  <si>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</si>
  <si>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</si>
  <si>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</si>
  <si>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</si>
  <si>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</si>
  <si>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</si>
  <si>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</si>
  <si>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</si>
  <si>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</si>
  <si>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</si>
  <si>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</si>
  <si>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</si>
  <si>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</si>
  <si>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</si>
  <si>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</si>
  <si>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</si>
  <si>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</si>
  <si>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</si>
  <si>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</si>
  <si>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</si>
  <si>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</si>
  <si>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</si>
  <si>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</si>
  <si>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</si>
  <si>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</si>
  <si>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</si>
  <si>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</si>
  <si>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</si>
  <si>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</si>
  <si>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</si>
  <si>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</si>
  <si>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</si>
  <si>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</si>
  <si>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</si>
  <si>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</si>
  <si>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</si>
  <si>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</si>
  <si>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</si>
  <si>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</si>
  <si>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</si>
  <si>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</si>
  <si>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</si>
  <si>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</si>
  <si>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</si>
  <si>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</si>
  <si>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</si>
  <si>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</si>
  <si>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</si>
  <si>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</si>
  <si>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</si>
  <si>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</si>
  <si>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</si>
  <si>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</si>
  <si>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</si>
  <si>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</si>
  <si>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</si>
  <si>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</si>
  <si>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</si>
  <si>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</si>
  <si>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</si>
  <si>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</si>
  <si>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</si>
  <si>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</si>
  <si>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</si>
  <si>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</si>
  <si>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</si>
  <si>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</si>
  <si>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</si>
  <si>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</si>
  <si>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</si>
  <si>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</si>
  <si>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</si>
  <si>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</si>
  <si>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</si>
  <si>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</si>
  <si>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</si>
  <si>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</si>
  <si>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</si>
  <si>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</si>
  <si>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</si>
  <si>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</si>
  <si>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</si>
  <si>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</si>
  <si>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</si>
  <si>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</si>
  <si>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</si>
  <si>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</si>
  <si>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</si>
  <si>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</si>
  <si>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</si>
  <si>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</si>
  <si>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</si>
  <si>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</si>
  <si>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</si>
  <si>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</si>
  <si>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</si>
  <si>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</si>
  <si>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</si>
  <si>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</si>
  <si>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</si>
  <si>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</si>
  <si>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</si>
  <si>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</si>
  <si>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</si>
  <si>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</si>
  <si>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</si>
  <si>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</si>
  <si>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</si>
  <si>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</si>
  <si>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</si>
  <si>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</si>
  <si>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</si>
  <si>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</si>
  <si>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</si>
  <si>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</si>
  <si>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</si>
  <si>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</si>
  <si>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</si>
  <si>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</si>
  <si>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</si>
  <si>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</si>
  <si>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</si>
  <si>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</si>
  <si>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</si>
  <si>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</si>
  <si>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</si>
  <si>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</si>
  <si>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</si>
  <si>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</si>
  <si>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</si>
  <si>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</si>
  <si>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</si>
  <si>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</si>
  <si>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</si>
  <si>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</si>
  <si>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</si>
  <si>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</si>
  <si>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</si>
  <si>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</si>
  <si>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</si>
  <si>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</si>
  <si>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</si>
  <si>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</si>
  <si>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</si>
  <si>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</si>
  <si>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</si>
  <si>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</si>
  <si>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</si>
  <si>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</si>
  <si>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</si>
  <si>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</si>
  <si>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</si>
  <si>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</si>
  <si>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</si>
  <si>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</si>
  <si>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</si>
  <si>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</si>
  <si>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</si>
  <si>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</si>
  <si>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</si>
  <si>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</si>
  <si>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</si>
  <si>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</si>
  <si>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</si>
  <si>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</si>
  <si>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</si>
  <si>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</si>
  <si>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</si>
  <si>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</si>
  <si>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</si>
  <si>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</si>
  <si>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</si>
  <si>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</si>
  <si>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</si>
  <si>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</si>
  <si>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</si>
  <si>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</si>
  <si>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</si>
  <si>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</si>
  <si>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</si>
  <si>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</si>
  <si>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</si>
  <si>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</si>
  <si>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</si>
  <si>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</si>
  <si>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</si>
  <si>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</si>
  <si>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</si>
  <si>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</si>
  <si>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</si>
  <si>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</si>
  <si>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</si>
  <si>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</si>
  <si>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</si>
  <si>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</si>
  <si>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</si>
  <si>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</si>
  <si>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</si>
  <si>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</si>
  <si>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</si>
  <si>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</si>
  <si>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</si>
  <si>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</si>
  <si>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</si>
  <si>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</si>
  <si>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</si>
  <si>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</si>
  <si>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</si>
  <si>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</si>
  <si>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</si>
  <si>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</si>
  <si>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</si>
  <si>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</si>
  <si>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</si>
  <si>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</si>
  <si>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</si>
  <si>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</si>
  <si>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</si>
  <si>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</si>
  <si>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</si>
  <si>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</si>
  <si>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</si>
  <si>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</si>
  <si>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</si>
  <si>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</si>
  <si>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</si>
  <si>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</si>
  <si>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</si>
  <si>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</si>
  <si>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</si>
  <si>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</si>
  <si>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</si>
  <si>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</si>
  <si>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</si>
  <si>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</si>
  <si>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</si>
  <si>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</si>
  <si>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</si>
  <si>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</si>
  <si>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</si>
  <si>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</si>
  <si>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</si>
  <si>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</si>
  <si>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</si>
  <si>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</si>
  <si>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</si>
  <si>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</si>
  <si>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</si>
  <si>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</si>
  <si>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</si>
  <si>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</si>
  <si>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</si>
  <si>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</si>
  <si>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</si>
  <si>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</si>
  <si>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</si>
  <si>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</si>
  <si>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</si>
  <si>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</si>
  <si>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</si>
  <si>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</si>
  <si>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</si>
  <si>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</si>
  <si>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</si>
  <si>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</si>
  <si>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</si>
  <si>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</si>
  <si>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</si>
  <si>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</si>
  <si>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</si>
  <si>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</si>
  <si>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</si>
  <si>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</si>
  <si>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</si>
  <si>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</si>
  <si>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</si>
  <si>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</si>
  <si>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</si>
  <si>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</si>
  <si>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</si>
  <si>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</si>
  <si>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</si>
  <si>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</si>
  <si>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</si>
  <si>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</si>
  <si>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</si>
  <si>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</si>
  <si>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</si>
  <si>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</si>
  <si>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</si>
  <si>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</si>
  <si>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</si>
  <si>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</si>
  <si>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</si>
  <si>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</si>
  <si>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</si>
  <si>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</si>
  <si>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</si>
  <si>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</si>
  <si>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</si>
  <si>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</si>
  <si>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</si>
  <si>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</si>
  <si>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</si>
  <si>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</si>
  <si>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</si>
  <si>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</si>
  <si>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</si>
  <si>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</si>
  <si>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</si>
  <si>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</si>
  <si>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</si>
  <si>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</si>
  <si>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</si>
  <si>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</si>
  <si>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</si>
  <si>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</si>
  <si>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</si>
  <si>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</si>
  <si>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</si>
  <si>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</si>
  <si>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</si>
  <si>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</si>
  <si>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</si>
  <si>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</si>
  <si>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</si>
  <si>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</si>
  <si>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</si>
  <si>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</si>
  <si>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</si>
  <si>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</si>
  <si>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</si>
  <si>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</si>
  <si>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</si>
  <si>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</si>
  <si>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</si>
  <si>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</si>
  <si>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</si>
  <si>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</si>
  <si>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</si>
  <si>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</si>
  <si>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</si>
  <si>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</si>
  <si>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</si>
  <si>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</si>
  <si>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</si>
  <si>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</si>
  <si>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</si>
  <si>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</si>
  <si>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</si>
  <si>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</si>
  <si>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</si>
  <si>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</si>
  <si>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</si>
  <si>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</si>
  <si>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</si>
  <si>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</si>
  <si>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</si>
  <si>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</si>
  <si>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</si>
  <si>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</si>
  <si>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</si>
  <si>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</si>
  <si>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</si>
  <si>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</si>
  <si>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</si>
  <si>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</si>
  <si>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</si>
  <si>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</si>
  <si>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</si>
  <si>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</si>
  <si>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</si>
  <si>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</si>
  <si>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</si>
  <si>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</si>
  <si>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</si>
  <si>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</si>
  <si>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</si>
  <si>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</si>
  <si>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</si>
  <si>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</si>
  <si>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</si>
  <si>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</si>
  <si>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</si>
  <si>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</si>
  <si>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</si>
  <si>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</si>
  <si>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</si>
  <si>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</si>
  <si>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</si>
  <si>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</si>
  <si>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</si>
  <si>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</si>
  <si>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</si>
  <si>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</si>
  <si>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</si>
  <si>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</si>
  <si>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</si>
  <si>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</si>
  <si>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</si>
  <si>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</si>
  <si>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</si>
  <si>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</si>
  <si>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</si>
  <si>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</si>
  <si>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</si>
  <si>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</si>
  <si>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</si>
  <si>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</si>
  <si>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</si>
  <si>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</si>
  <si>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</si>
  <si>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</si>
  <si>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</si>
  <si>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</si>
  <si>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</si>
  <si>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</si>
  <si>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</si>
  <si>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</si>
  <si>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</si>
  <si>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</si>
  <si>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</si>
  <si>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</si>
  <si>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</si>
  <si>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</si>
  <si>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</si>
  <si>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</si>
  <si>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</si>
  <si>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</si>
  <si>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</si>
  <si>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</si>
  <si>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</si>
  <si>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</si>
  <si>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</si>
  <si>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</si>
  <si>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</si>
  <si>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</si>
  <si>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</si>
  <si>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</si>
  <si>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</si>
  <si>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</si>
  <si>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</si>
  <si>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</si>
  <si>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</si>
  <si>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</si>
  <si>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</si>
  <si>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</si>
  <si>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</si>
  <si>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</si>
  <si>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</si>
  <si>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</si>
  <si>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</si>
  <si>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</si>
  <si>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</si>
  <si>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</si>
  <si>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</si>
  <si>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</si>
  <si>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</si>
  <si>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</si>
  <si>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</si>
  <si>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</si>
  <si>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</si>
  <si>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</si>
  <si>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</si>
  <si>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</si>
  <si>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</si>
  <si>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</si>
  <si>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</si>
  <si>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</si>
  <si>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</si>
  <si>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</si>
  <si>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</si>
  <si>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</si>
  <si>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</si>
  <si>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</si>
  <si>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</si>
  <si>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</si>
  <si>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</si>
  <si>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</si>
  <si>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</si>
  <si>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</si>
  <si>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</si>
  <si>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</si>
  <si>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</si>
  <si>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</si>
  <si>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</si>
  <si>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</si>
  <si>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</si>
  <si>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</si>
  <si>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</si>
  <si>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</si>
  <si>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</si>
  <si>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</si>
  <si>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</si>
  <si>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</si>
  <si>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</si>
  <si>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</si>
  <si>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</si>
  <si>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</si>
  <si>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</si>
  <si>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</si>
  <si>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</si>
  <si>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</si>
  <si>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</si>
  <si>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</si>
  <si>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</si>
  <si>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</si>
  <si>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</si>
  <si>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</si>
  <si>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</si>
  <si>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</si>
  <si>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</si>
  <si>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</si>
  <si>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</si>
  <si>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</si>
  <si>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</si>
  <si>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</si>
  <si>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</si>
  <si>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</si>
  <si>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</si>
  <si>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</si>
  <si>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</si>
  <si>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</si>
  <si>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</si>
  <si>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</si>
  <si>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</si>
  <si>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</si>
  <si>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</si>
  <si>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</si>
  <si>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</si>
  <si>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</si>
  <si>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</si>
  <si>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</si>
  <si>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</si>
  <si>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</si>
  <si>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</si>
  <si>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</si>
  <si>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</si>
  <si>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</si>
  <si>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</si>
  <si>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</si>
  <si>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</si>
  <si>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</si>
  <si>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</si>
  <si>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</si>
  <si>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</si>
  <si>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</si>
  <si>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</si>
  <si>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</si>
  <si>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</si>
  <si>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</si>
  <si>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</si>
  <si>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</si>
  <si>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</si>
  <si>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</si>
  <si>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</si>
  <si>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</si>
  <si>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</si>
  <si>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</si>
  <si>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</si>
  <si>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</si>
  <si>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</si>
  <si>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</si>
  <si>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</si>
  <si>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</si>
  <si>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</si>
  <si>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</si>
  <si>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</si>
  <si>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</si>
  <si>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</si>
  <si>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</si>
  <si>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</si>
  <si>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</si>
  <si>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</si>
  <si>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</si>
  <si>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</si>
  <si>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</si>
  <si>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</si>
  <si>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</si>
  <si>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</si>
  <si>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</si>
  <si>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</si>
  <si>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</si>
  <si>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</si>
  <si>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</si>
  <si>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</si>
  <si>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</si>
  <si>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</si>
  <si>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</si>
  <si>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</si>
  <si>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</si>
  <si>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</si>
  <si>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</si>
  <si>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</si>
  <si>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</si>
  <si>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</si>
  <si>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</si>
  <si>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</si>
  <si>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</si>
  <si>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</si>
  <si>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</si>
  <si>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</si>
  <si>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</si>
  <si>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</si>
  <si>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</si>
  <si>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</si>
  <si>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</si>
  <si>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</si>
  <si>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</si>
  <si>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</si>
  <si>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</si>
  <si>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</si>
  <si>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</si>
  <si>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</si>
  <si>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</si>
  <si>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</si>
  <si>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</si>
  <si>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</si>
  <si>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</si>
  <si>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</si>
  <si>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</si>
  <si>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</si>
  <si>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</si>
  <si>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</si>
  <si>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</si>
  <si>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</si>
  <si>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</si>
  <si>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</si>
  <si>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</si>
  <si>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</si>
  <si>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</si>
  <si>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</si>
  <si>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</si>
  <si>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</si>
  <si>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</si>
  <si>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</si>
  <si>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</si>
  <si>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</si>
  <si>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</si>
  <si>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</si>
  <si>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</si>
  <si>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</si>
  <si>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</si>
  <si>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</si>
  <si>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</si>
  <si>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</si>
  <si>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</si>
  <si>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</si>
  <si>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</si>
  <si>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</si>
  <si>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</si>
  <si>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</si>
  <si>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</si>
  <si>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</si>
  <si>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</si>
  <si>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</si>
  <si>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</si>
  <si>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</si>
  <si>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</si>
  <si>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</si>
  <si>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</si>
  <si>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</si>
  <si>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</si>
  <si>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</si>
  <si>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</si>
  <si>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</si>
  <si>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</si>
  <si>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</si>
  <si>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</si>
  <si>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</si>
  <si>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</si>
  <si>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</si>
  <si>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</si>
  <si>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</si>
  <si>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</si>
  <si>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</si>
  <si>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</si>
  <si>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</si>
  <si>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</si>
  <si>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</si>
  <si>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</si>
  <si>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</si>
  <si>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</si>
  <si>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</si>
  <si>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</si>
  <si>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</si>
  <si>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</si>
  <si>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</si>
  <si>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</si>
  <si>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</si>
  <si>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</si>
  <si>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</si>
  <si>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</si>
  <si>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</si>
  <si>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</si>
  <si>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</si>
  <si>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</si>
  <si>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</si>
  <si>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</si>
  <si>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</si>
  <si>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</si>
  <si>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</si>
  <si>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</si>
  <si>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</si>
  <si>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</si>
  <si>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</si>
  <si>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</si>
  <si>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</si>
  <si>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</si>
  <si>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</si>
  <si>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</si>
  <si>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</si>
  <si>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</si>
  <si>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</si>
  <si>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</si>
  <si>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</si>
  <si>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</si>
  <si>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</si>
  <si>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</si>
  <si>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</si>
  <si>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</si>
  <si>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</si>
  <si>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</si>
  <si>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</si>
  <si>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</si>
  <si>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</si>
  <si>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</si>
  <si>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</si>
  <si>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</si>
  <si>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</si>
  <si>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</si>
  <si>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</si>
  <si>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</si>
  <si>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</si>
  <si>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</si>
  <si>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</si>
  <si>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</si>
  <si>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</si>
  <si>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</si>
  <si>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</si>
  <si>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</si>
  <si>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</si>
  <si>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</si>
  <si>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</si>
  <si>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</si>
  <si>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</si>
  <si>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</si>
  <si>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</si>
  <si>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</si>
  <si>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</si>
  <si>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</si>
  <si>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</si>
  <si>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</si>
  <si>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</si>
  <si>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</si>
  <si>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</si>
  <si>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</si>
  <si>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</si>
  <si>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</si>
  <si>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</si>
  <si>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</si>
  <si>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</si>
  <si>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</si>
  <si>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</si>
  <si>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</si>
  <si>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</si>
  <si>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</si>
  <si>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</si>
  <si>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</si>
  <si>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</si>
  <si>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</si>
  <si>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</si>
  <si>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</si>
  <si>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Modelo Verde - Outputs:</t>
  </si>
  <si>
    <t>Modesg_out_ems_vcls</t>
  </si>
  <si>
    <t>NOK &gt; Em validação EF</t>
  </si>
  <si>
    <t>Modesg_out_bens_imoveis</t>
  </si>
  <si>
    <t>Modesg_out_empr_info_nfin</t>
  </si>
  <si>
    <t>Modesg_out_sfcs_taxon_europeia</t>
  </si>
  <si>
    <t xml:space="preserve">OK </t>
  </si>
  <si>
    <t>Em Teste</t>
  </si>
  <si>
    <r>
      <t xml:space="preserve">1. Continua em curso o </t>
    </r>
    <r>
      <rPr>
        <b/>
        <sz val="11"/>
        <color theme="1"/>
        <rFont val="Santander Text"/>
        <family val="2"/>
      </rPr>
      <t>assessment ao Modelo Verde</t>
    </r>
    <r>
      <rPr>
        <sz val="11"/>
        <color theme="1"/>
        <rFont val="Santander Text"/>
        <family val="2"/>
      </rPr>
      <t xml:space="preserve">
2. Os campos que dependem da hierarquia de ordem de aprovisionamento da tabela de clientes (LEI, ISIN, KGL) foram entregues a</t>
    </r>
    <r>
      <rPr>
        <b/>
        <sz val="11"/>
        <color theme="1"/>
        <rFont val="Santander Text"/>
        <family val="2"/>
      </rPr>
      <t xml:space="preserve"> 31 de julho</t>
    </r>
    <r>
      <rPr>
        <sz val="11"/>
        <color theme="1"/>
        <rFont val="Santander Text"/>
        <family val="2"/>
      </rPr>
      <t>.
3. Foi realizada uma</t>
    </r>
    <r>
      <rPr>
        <b/>
        <sz val="11"/>
        <color theme="1"/>
        <rFont val="Santander Text"/>
        <family val="2"/>
      </rPr>
      <t xml:space="preserve"> análise à tabela com todos os contratos verdes</t>
    </r>
    <r>
      <rPr>
        <sz val="11"/>
        <color theme="1"/>
        <rFont val="Santander Text"/>
        <family val="2"/>
      </rPr>
      <t xml:space="preserve">, de modo a </t>
    </r>
    <r>
      <rPr>
        <b/>
        <sz val="11"/>
        <color theme="1"/>
        <rFont val="Santander Text"/>
        <family val="2"/>
      </rPr>
      <t>identificar os contratos com mais que uma categoria sfcs no mesmo nível hierárquico</t>
    </r>
    <r>
      <rPr>
        <sz val="11"/>
        <color theme="1"/>
        <rFont val="Santander Text"/>
        <family val="2"/>
      </rPr>
      <t xml:space="preserve">. Foi realizada uma </t>
    </r>
    <r>
      <rPr>
        <b/>
        <sz val="11"/>
        <color theme="1"/>
        <rFont val="Santander Text"/>
        <family val="2"/>
      </rPr>
      <t xml:space="preserve">reunião para apresentação e discussão do caso </t>
    </r>
    <r>
      <rPr>
        <sz val="11"/>
        <color theme="1"/>
        <rFont val="Santander Text"/>
        <family val="2"/>
      </rPr>
      <t>e enviado</t>
    </r>
    <r>
      <rPr>
        <b/>
        <sz val="11"/>
        <color theme="1"/>
        <rFont val="Santander Text"/>
        <family val="2"/>
      </rPr>
      <t xml:space="preserve"> e-mail para o Controlo de Gestão para revisão da tabela de parametrização</t>
    </r>
    <r>
      <rPr>
        <sz val="11"/>
        <color theme="1"/>
        <rFont val="Santander Text"/>
        <family val="2"/>
      </rPr>
      <t xml:space="preserve"> das marcações verdes.
4. Foi realizada uma </t>
    </r>
    <r>
      <rPr>
        <b/>
        <sz val="11"/>
        <color theme="1"/>
        <rFont val="Santander Text"/>
        <family val="2"/>
      </rPr>
      <t>sessão com Tecnologia para esclarecimento da alteração de especificação</t>
    </r>
    <r>
      <rPr>
        <sz val="11"/>
        <color theme="1"/>
        <rFont val="Santander Text"/>
        <family val="2"/>
      </rPr>
      <t xml:space="preserve"> ao universo da tabela de veículos. Será enviado um e-mail para </t>
    </r>
    <r>
      <rPr>
        <b/>
        <sz val="11"/>
        <color theme="1"/>
        <rFont val="Santander Text"/>
        <family val="2"/>
      </rPr>
      <t>esclarecimentos adicionais da área de Leasing e CDO</t>
    </r>
    <r>
      <rPr>
        <sz val="11"/>
        <color theme="1"/>
        <rFont val="Santander Text"/>
        <family val="2"/>
      </rPr>
      <t xml:space="preserve">.
5. Foi realizada uma sessão com Tecnologia relativa a um tema do input de Emissões de Bens Imóveis. No ficheiro da corporação, a </t>
    </r>
    <r>
      <rPr>
        <b/>
        <sz val="11"/>
        <color theme="1"/>
        <rFont val="Santander Text"/>
        <family val="2"/>
      </rPr>
      <t>cfinalidade do bem é mais granular que os códigos de cfinalidade existentes no Data Lake</t>
    </r>
    <r>
      <rPr>
        <sz val="11"/>
        <color theme="1"/>
        <rFont val="Santander Text"/>
        <family val="2"/>
      </rPr>
      <t>. Será necessário agendar uma reunião com a Área de Negócio para discussão do tema.</t>
    </r>
  </si>
  <si>
    <r>
      <t xml:space="preserve">1. </t>
    </r>
    <r>
      <rPr>
        <b/>
        <sz val="11"/>
        <rFont val="Santander Text"/>
        <family val="2"/>
      </rPr>
      <t>A validação de universo de bens colateralizados e bens provenientes das GP encontra-se concluída com sucesso</t>
    </r>
    <r>
      <rPr>
        <sz val="11"/>
        <rFont val="Santander Text"/>
        <family val="2"/>
      </rPr>
      <t xml:space="preserve"> (15 campos de chave Responsabilidade, Processo e Bem). Não foram identificados bens adjudicados no modelo.
2. Foram</t>
    </r>
    <r>
      <rPr>
        <b/>
        <sz val="11"/>
        <rFont val="Santander Text"/>
        <family val="2"/>
      </rPr>
      <t xml:space="preserve"> re-especificadas as regras de cruzamento com as aplicações de GP</t>
    </r>
    <r>
      <rPr>
        <sz val="11"/>
        <rFont val="Santander Text"/>
        <family val="2"/>
      </rPr>
      <t xml:space="preserve"> por forma a garantir a coerência com o MUG (pouco impacto na implementação e sem impactos a nível de resultados na data da realização do teste).
3. Foram </t>
    </r>
    <r>
      <rPr>
        <b/>
        <sz val="11"/>
        <rFont val="Santander Text"/>
        <family val="2"/>
      </rPr>
      <t>esclarecidas as regras de tratamento da tabela de aprovisionamento de 6 campos</t>
    </r>
    <r>
      <rPr>
        <sz val="11"/>
        <rFont val="Santander Text"/>
        <family val="2"/>
      </rPr>
      <t xml:space="preserve"> do Modelo de Bens imóveis com CDO e IT NYD MUG de forma a garantir coerência com o MUG (pouco impacto na implementação mas com impactos a nível de resultados na data da realização do teste).
4. Não obstante, foi realizada a </t>
    </r>
    <r>
      <rPr>
        <b/>
        <sz val="11"/>
        <rFont val="Santander Text"/>
        <family val="2"/>
      </rPr>
      <t xml:space="preserve">Simulação da tabela output de bens imóveis e testes comparativos com o Implementado por IT </t>
    </r>
    <r>
      <rPr>
        <sz val="11"/>
        <rFont val="Santander Text"/>
        <family val="2"/>
      </rPr>
      <t xml:space="preserve">para as restantes tabelas de aprovisionamento.
5. Análise de </t>
    </r>
    <r>
      <rPr>
        <b/>
        <sz val="11"/>
        <rFont val="Santander Text"/>
        <family val="2"/>
      </rPr>
      <t>possível re-especificação relativa ao tratamento da tabela gpt34</t>
    </r>
    <r>
      <rPr>
        <sz val="11"/>
        <rFont val="Santander Text"/>
        <family val="2"/>
      </rPr>
      <t xml:space="preserve"> que aprovisiona o campo PERCOBRA da tabela output de bens imóveis. Irá ser formalizado tema hoje.
6. Deve ser repensado o modo de</t>
    </r>
    <r>
      <rPr>
        <b/>
        <sz val="11"/>
        <rFont val="Santander Text"/>
        <family val="2"/>
      </rPr>
      <t xml:space="preserve"> upload do Input da Gloval no front do Data Lake</t>
    </r>
    <r>
      <rPr>
        <sz val="11"/>
        <rFont val="Santander Text"/>
        <family val="2"/>
      </rPr>
      <t xml:space="preserve"> por forma a não "esmagar" a informação já carregada previamente ou atualizar caso necessário (afeta 65 campos). Reunião de revisão do processo </t>
    </r>
    <r>
      <rPr>
        <b/>
        <sz val="11"/>
        <rFont val="Santander Text"/>
        <family val="2"/>
      </rPr>
      <t>agendada para dia 05/06/2024.</t>
    </r>
  </si>
  <si>
    <t>Código Montado; Em validação de pq tantas diferenças</t>
  </si>
  <si>
    <r>
      <t>Sumário Executivo</t>
    </r>
    <r>
      <rPr>
        <b/>
        <sz val="14"/>
        <color theme="4"/>
        <rFont val="Santander Text"/>
        <family val="2"/>
      </rPr>
      <t xml:space="preserve"> |</t>
    </r>
    <r>
      <rPr>
        <b/>
        <sz val="11"/>
        <color theme="4"/>
        <rFont val="Santander Text"/>
        <family val="2"/>
      </rPr>
      <t>26 de julho a 01 de agosto</t>
    </r>
  </si>
  <si>
    <r>
      <t xml:space="preserve">1. Apesar dos testes ao </t>
    </r>
    <r>
      <rPr>
        <b/>
        <sz val="12"/>
        <color theme="1"/>
        <rFont val="Santander Text"/>
        <family val="2"/>
      </rPr>
      <t xml:space="preserve">Green Dashboard se encontrarem em </t>
    </r>
    <r>
      <rPr>
        <b/>
        <i/>
        <sz val="12"/>
        <color theme="1"/>
        <rFont val="Santander Text"/>
        <family val="2"/>
      </rPr>
      <t>Stand By,</t>
    </r>
    <r>
      <rPr>
        <sz val="12"/>
        <color theme="1"/>
        <rFont val="Santander Text"/>
        <family val="2"/>
      </rPr>
      <t xml:space="preserve"> ainda foram realizadas reuniões de esclarecimentos com área de negócio sobre a desagregação dos contratos por </t>
    </r>
    <r>
      <rPr>
        <i/>
        <sz val="12"/>
        <color theme="1"/>
        <rFont val="Santander Text"/>
        <family val="2"/>
      </rPr>
      <t>Business Area</t>
    </r>
    <r>
      <rPr>
        <sz val="12"/>
        <color theme="1"/>
        <rFont val="Santander Text"/>
        <family val="2"/>
      </rPr>
      <t xml:space="preserve"> e serão agendadas reuniões de seguimento.
2. Foram realizadas reuniões de esclarecimento de alteração de especificação, colocou-se em revisão a tabela de parametrização de marcação Verde tendo se previamente procedido à identificação dos contratos com mais que uma categoria sfcs no mesmo nível hierárquico. Paralelamente, deu-se continuidade ao Assessmente transversal do Modelo Verde.
3. Sobre os testes ao Modelo de Bens Imóveis,  foi r</t>
    </r>
    <r>
      <rPr>
        <b/>
        <sz val="12"/>
        <color theme="1"/>
        <rFont val="Santander Text"/>
        <family val="2"/>
      </rPr>
      <t>ealizada asimulação da tabela output de bens imóveis e os testes comparativos dos campos de atributos com o Implementado por IT</t>
    </r>
    <r>
      <rPr>
        <sz val="12"/>
        <color theme="1"/>
        <rFont val="Santander Text"/>
        <family val="2"/>
      </rPr>
      <t xml:space="preserve">. Tendo sido realizadas </t>
    </r>
    <r>
      <rPr>
        <b/>
        <sz val="12"/>
        <color theme="1"/>
        <rFont val="Santander Text"/>
        <family val="2"/>
      </rPr>
      <t>reuniões de re-especificação</t>
    </r>
    <r>
      <rPr>
        <sz val="12"/>
        <color theme="1"/>
        <rFont val="Santander Text"/>
        <family val="2"/>
      </rPr>
      <t xml:space="preserve"> relativas à coerência do aprovisionamento da tabela de bens com o MUG.
4. Relativo ao testes do Pilar III, foi montado um</t>
    </r>
    <r>
      <rPr>
        <b/>
        <sz val="12"/>
        <color theme="1"/>
        <rFont val="Santander Text"/>
        <family val="2"/>
      </rPr>
      <t xml:space="preserve"> caderno de testes regressivos para 37 campos relativos às tabelas ENTITY, INSTR_ENTTY, INSTR_PRTCTN, INSTRMNT e PRTCTN</t>
    </r>
    <r>
      <rPr>
        <sz val="12"/>
        <color theme="1"/>
        <rFont val="Santander Text"/>
        <family val="2"/>
      </rPr>
      <t xml:space="preserve">. Apenas foram possíveis testar 7 campos devido a falhas de memória no </t>
    </r>
    <r>
      <rPr>
        <i/>
        <sz val="12"/>
        <color theme="1"/>
        <rFont val="Santander Text"/>
        <family val="2"/>
      </rPr>
      <t>Data Lake</t>
    </r>
  </si>
  <si>
    <r>
      <t xml:space="preserve">1. Relalização de um caderno de testes regressivos para 37 campos relativos às tabelas ENTITY, INSTR_ENTTY, INSTR_PRTCTN, INSTRMNT e PRTCTN. Apenas foram possíveis testar 7 campos devido a falhas de memória no Data Lake.
2. Os 7 campos com o status "Em Teste" foram testados e aparentam ter correções a realizar por IT. A equipa irá validar com os intervenientes.
</t>
    </r>
    <r>
      <rPr>
        <sz val="11"/>
        <color theme="0" tint="-0.499984740745262"/>
        <rFont val="Santander Text"/>
        <family val="2"/>
      </rPr>
      <t xml:space="preserve">
</t>
    </r>
    <r>
      <rPr>
        <u/>
        <sz val="9"/>
        <color theme="0" tint="-0.499984740745262"/>
        <rFont val="Santander Text"/>
        <family val="2"/>
      </rPr>
      <t>Notas</t>
    </r>
    <r>
      <rPr>
        <sz val="9"/>
        <color theme="0" tint="-0.499984740745262"/>
        <rFont val="Santander Text"/>
        <family val="2"/>
      </rPr>
      <t>:
1. Universo de contratos deve corresponder ao da Loan Tape Estrutural
2. Na tabela da Protection apenas serão testadas os imóveis colateralizados.</t>
    </r>
  </si>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</sst>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b/>
      <sz val="11"/>
      <color theme="9"/>
      <name val="Santander Text"/>
      <family val="2"/>
    </font>
    <font>
      <sz val="11"/>
      <color theme="1" tint="4.9989318521683403E-2"/>
      <name val="Santander Text"/>
      <family val="2"/>
    </font>
    <font>
      <sz val="11"/>
      <color theme="0" tint="-0.499984740745262"/>
      <name val="Santander Text"/>
      <family val="2"/>
    </font>
    <font>
      <u/>
      <sz val="9"/>
      <color theme="0" tint="-0.499984740745262"/>
      <name val="Santander Text"/>
      <family val="2"/>
    </font>
    <font>
      <sz val="9"/>
      <color theme="0" tint="-0.499984740745262"/>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6" fillId="0" borderId="0" xfId="0" applyFont="1"/>
    <xf numFmtId="0" fontId="38" fillId="5" borderId="0" xfId="0" applyFont="1" applyFill="1"/>
    <xf numFmtId="0" fontId="39" fillId="0" borderId="0" xfId="0" applyFont="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0" fontId="47" fillId="0" borderId="0" xfId="0" applyFont="1"/>
    <xf numFmtId="0" fontId="47" fillId="0" borderId="0" xfId="0" quotePrefix="1" applyFont="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0" fontId="50" fillId="0" borderId="0" xfId="0" applyFont="1"/>
    <xf numFmtId="0" fontId="22" fillId="0" borderId="0" xfId="0" applyFont="1" applyAlignment="1">
      <alignment horizontal="right"/>
    </xf>
    <xf numFmtId="0" fontId="51" fillId="0" borderId="0" xfId="0" applyFont="1"/>
    <xf numFmtId="14" fontId="29" fillId="0" borderId="10" xfId="0" applyNumberFormat="1" applyFont="1" applyBorder="1"/>
    <xf numFmtId="0" fontId="0" fillId="0" borderId="0" xfId="0" applyNumberFormat="1"/>
    <xf numFmtId="0" fontId="52" fillId="0" borderId="0" xfId="0" applyFont="1"/>
    <xf numFmtId="0" fontId="53"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2" fillId="14" borderId="18" xfId="0" applyFont="1" applyFill="1" applyBorder="1" applyAlignment="1">
      <alignment horizontal="left" vertical="top" wrapText="1"/>
    </xf>
    <xf numFmtId="0" fontId="2" fillId="14" borderId="0" xfId="0" applyFont="1" applyFill="1" applyBorder="1" applyAlignment="1">
      <alignment horizontal="left" vertical="top" wrapText="1"/>
    </xf>
    <xf numFmtId="0" fontId="54" fillId="14" borderId="17" xfId="0" applyFont="1" applyFill="1" applyBorder="1" applyAlignment="1">
      <alignment horizontal="left" vertical="center" wrapText="1" indent="1"/>
    </xf>
    <xf numFmtId="0" fontId="54" fillId="14" borderId="18" xfId="0" applyFont="1" applyFill="1" applyBorder="1" applyAlignment="1">
      <alignment horizontal="left" vertical="center" indent="1"/>
    </xf>
    <xf numFmtId="0" fontId="54" fillId="14" borderId="19" xfId="0" applyFont="1" applyFill="1" applyBorder="1" applyAlignment="1">
      <alignment horizontal="left" vertical="center" indent="1"/>
    </xf>
    <xf numFmtId="0" fontId="54" fillId="14" borderId="20" xfId="0" applyFont="1" applyFill="1" applyBorder="1" applyAlignment="1">
      <alignment horizontal="left" vertical="center" indent="1"/>
    </xf>
    <xf numFmtId="0" fontId="54" fillId="14" borderId="0" xfId="0" applyFont="1" applyFill="1" applyAlignment="1">
      <alignment horizontal="left" vertical="center" indent="1"/>
    </xf>
    <xf numFmtId="0" fontId="54" fillId="14" borderId="21" xfId="0" applyFont="1" applyFill="1" applyBorder="1" applyAlignment="1">
      <alignment horizontal="left" vertical="center" indent="1"/>
    </xf>
    <xf numFmtId="0" fontId="54" fillId="14" borderId="22" xfId="0" applyFont="1" applyFill="1" applyBorder="1" applyAlignment="1">
      <alignment horizontal="left" vertical="center" indent="1"/>
    </xf>
    <xf numFmtId="0" fontId="54" fillId="14" borderId="23" xfId="0" applyFont="1" applyFill="1" applyBorder="1" applyAlignment="1">
      <alignment horizontal="left" vertical="center" indent="1"/>
    </xf>
    <xf numFmtId="0" fontId="54" fillId="14" borderId="24" xfId="0" applyFont="1" applyFill="1" applyBorder="1" applyAlignment="1">
      <alignment horizontal="left" vertical="center" inden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Lbls>
            <c:dLbl>
              <c:idx val="4"/>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Pivots2'!$B$28:$B$33</c:f>
              <c:strCache>
                <c:ptCount val="5"/>
                <c:pt idx="0">
                  <c:v>0. Cancelado</c:v>
                </c:pt>
                <c:pt idx="1">
                  <c:v>1. Concluído</c:v>
                </c:pt>
                <c:pt idx="2">
                  <c:v>2. Em Teste</c:v>
                </c:pt>
                <c:pt idx="3">
                  <c:v>4. Validação EF</c:v>
                </c:pt>
                <c:pt idx="4">
                  <c:v>5. Em Correção</c:v>
                </c:pt>
              </c:strCache>
            </c:strRef>
          </c:cat>
          <c:val>
            <c:numRef>
              <c:f>'Aux - Pivots2'!$C$28:$C$33</c:f>
              <c:numCache>
                <c:formatCode>General</c:formatCode>
                <c:ptCount val="5"/>
                <c:pt idx="0">
                  <c:v>8</c:v>
                </c:pt>
                <c:pt idx="1">
                  <c:v>52</c:v>
                </c:pt>
                <c:pt idx="2">
                  <c:v>82</c:v>
                </c:pt>
                <c:pt idx="3">
                  <c:v>13</c:v>
                </c:pt>
                <c:pt idx="4">
                  <c:v>6</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2</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Lbls>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Pivots2'!$B$73:$B$80</c:f>
              <c:strCache>
                <c:ptCount val="7"/>
                <c:pt idx="0">
                  <c:v>0. Cancelado</c:v>
                </c:pt>
                <c:pt idx="1">
                  <c:v>1. Concluído</c:v>
                </c:pt>
                <c:pt idx="2">
                  <c:v>2. Em Teste</c:v>
                </c:pt>
                <c:pt idx="3">
                  <c:v>3. Pendente de outros desenvolvimentos</c:v>
                </c:pt>
                <c:pt idx="4">
                  <c:v>4. Validação EF</c:v>
                </c:pt>
                <c:pt idx="5">
                  <c:v>5. Em Correção</c:v>
                </c:pt>
                <c:pt idx="6">
                  <c:v>7. Por iniciar</c:v>
                </c:pt>
              </c:strCache>
            </c:strRef>
          </c:cat>
          <c:val>
            <c:numRef>
              <c:f>'Aux - Pivots2'!$C$73:$C$80</c:f>
              <c:numCache>
                <c:formatCode>General</c:formatCode>
                <c:ptCount val="7"/>
                <c:pt idx="0">
                  <c:v>10</c:v>
                </c:pt>
                <c:pt idx="1">
                  <c:v>65</c:v>
                </c:pt>
                <c:pt idx="2">
                  <c:v>34</c:v>
                </c:pt>
                <c:pt idx="3">
                  <c:v>15</c:v>
                </c:pt>
                <c:pt idx="4">
                  <c:v>22</c:v>
                </c:pt>
                <c:pt idx="5">
                  <c:v>95</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Lbls>
            <c:dLbl>
              <c:idx val="1"/>
              <c:layout>
                <c:manualLayout>
                  <c:x val="2.2663407180945178E-3"/>
                  <c:y val="-5.0679969560093871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AFF-4CFF-97F0-1CEACC2C613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1">
                  <c:v>1</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1">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34</c:v>
                </c:pt>
                <c:pt idx="1">
                  <c:v>35</c:v>
                </c:pt>
                <c:pt idx="2">
                  <c:v>20</c:v>
                </c:pt>
                <c:pt idx="3">
                  <c:v>5</c:v>
                </c:pt>
                <c:pt idx="4">
                  <c:v>5</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bg1">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4"/>
          </a:solidFill>
          <a:ln>
            <a:noFill/>
          </a:ln>
          <a:effectLst/>
        </c:spPr>
        <c:dLbl>
          <c:idx val="0"/>
          <c:layout>
            <c:manualLayout>
              <c:x val="-3.855388037596104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'Aux - Pivots2'!$C$115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noFill/>
              </a:ln>
              <a:effectLst/>
            </c:spPr>
            <c:extLst>
              <c:ext xmlns:c16="http://schemas.microsoft.com/office/drawing/2014/chart" uri="{C3380CC4-5D6E-409C-BE32-E72D297353CC}">
                <c16:uniqueId val="{00000003-7D08-4C05-B1C4-CBB96626B528}"/>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2-7D08-4C05-B1C4-CBB96626B528}"/>
              </c:ext>
            </c:extLst>
          </c:dPt>
          <c:dLbls>
            <c:dLbl>
              <c:idx val="1"/>
              <c:layout>
                <c:manualLayout>
                  <c:x val="-3.8553880375961046E-2"/>
                  <c:y val="0"/>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s>
          <c:cat>
            <c:strRef>
              <c:f>'Aux - Pivots2'!$B$116:$B$119</c:f>
              <c:strCache>
                <c:ptCount val="3"/>
                <c:pt idx="0">
                  <c:v>7. Por iniciar</c:v>
                </c:pt>
                <c:pt idx="1">
                  <c:v>1. Concluído</c:v>
                </c:pt>
                <c:pt idx="2">
                  <c:v>2. Em Teste</c:v>
                </c:pt>
              </c:strCache>
            </c:strRef>
          </c:cat>
          <c:val>
            <c:numRef>
              <c:f>'Aux - Pivots2'!$C$116:$C$119</c:f>
              <c:numCache>
                <c:formatCode>General</c:formatCode>
                <c:ptCount val="3"/>
                <c:pt idx="0">
                  <c:v>118</c:v>
                </c:pt>
                <c:pt idx="1">
                  <c:v>1</c:v>
                </c:pt>
                <c:pt idx="2">
                  <c:v>7</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trabalho_V1.8.xlsx]Aux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trabalho_V1.8.xlsx]Aux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7</c:v>
                </c:pt>
                <c:pt idx="2">
                  <c:v>3</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10</c:v>
                </c:pt>
                <c:pt idx="2">
                  <c:v>11</c:v>
                </c:pt>
                <c:pt idx="3">
                  <c:v>61</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4">
                  <c:v>1</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1</xdr:row>
      <xdr:rowOff>0</xdr:rowOff>
    </xdr:from>
    <xdr:to>
      <xdr:col>2</xdr:col>
      <xdr:colOff>571682</xdr:colOff>
      <xdr:row>1</xdr:row>
      <xdr:rowOff>151838</xdr:rowOff>
    </xdr:to>
    <xdr:pic>
      <xdr:nvPicPr>
        <xdr:cNvPr id="9" name="Gráfico 10">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85750" y="217714"/>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60414</xdr:rowOff>
    </xdr:from>
    <xdr:to>
      <xdr:col>14</xdr:col>
      <xdr:colOff>621111</xdr:colOff>
      <xdr:row>54</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57538</xdr:rowOff>
    </xdr:from>
    <xdr:to>
      <xdr:col>14</xdr:col>
      <xdr:colOff>621111</xdr:colOff>
      <xdr:row>55</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56118</xdr:rowOff>
    </xdr:from>
    <xdr:to>
      <xdr:col>14</xdr:col>
      <xdr:colOff>621111</xdr:colOff>
      <xdr:row>56</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57</xdr:row>
      <xdr:rowOff>60189</xdr:rowOff>
    </xdr:from>
    <xdr:to>
      <xdr:col>14</xdr:col>
      <xdr:colOff>632959</xdr:colOff>
      <xdr:row>57</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74234</xdr:rowOff>
    </xdr:from>
    <xdr:to>
      <xdr:col>14</xdr:col>
      <xdr:colOff>621111</xdr:colOff>
      <xdr:row>58</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74943</xdr:rowOff>
    </xdr:from>
    <xdr:to>
      <xdr:col>14</xdr:col>
      <xdr:colOff>621111</xdr:colOff>
      <xdr:row>59</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61</xdr:row>
      <xdr:rowOff>56346</xdr:rowOff>
    </xdr:from>
    <xdr:to>
      <xdr:col>14</xdr:col>
      <xdr:colOff>621111</xdr:colOff>
      <xdr:row>61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60</xdr:row>
      <xdr:rowOff>92090</xdr:rowOff>
    </xdr:from>
    <xdr:to>
      <xdr:col>14</xdr:col>
      <xdr:colOff>621111</xdr:colOff>
      <xdr:row>60</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60414</xdr:rowOff>
    </xdr:from>
    <xdr:to>
      <xdr:col>14</xdr:col>
      <xdr:colOff>621111</xdr:colOff>
      <xdr:row>81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57538</xdr:rowOff>
    </xdr:from>
    <xdr:to>
      <xdr:col>14</xdr:col>
      <xdr:colOff>621111</xdr:colOff>
      <xdr:row>82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56118</xdr:rowOff>
    </xdr:from>
    <xdr:to>
      <xdr:col>14</xdr:col>
      <xdr:colOff>621111</xdr:colOff>
      <xdr:row>83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84</xdr:row>
      <xdr:rowOff>60189</xdr:rowOff>
    </xdr:from>
    <xdr:to>
      <xdr:col>14</xdr:col>
      <xdr:colOff>632959</xdr:colOff>
      <xdr:row>84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74234</xdr:rowOff>
    </xdr:from>
    <xdr:to>
      <xdr:col>14</xdr:col>
      <xdr:colOff>621111</xdr:colOff>
      <xdr:row>86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74943</xdr:rowOff>
    </xdr:from>
    <xdr:to>
      <xdr:col>14</xdr:col>
      <xdr:colOff>621111</xdr:colOff>
      <xdr:row>87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56346</xdr:rowOff>
    </xdr:from>
    <xdr:to>
      <xdr:col>14</xdr:col>
      <xdr:colOff>621111</xdr:colOff>
      <xdr:row>89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92090</xdr:rowOff>
    </xdr:from>
    <xdr:to>
      <xdr:col>14</xdr:col>
      <xdr:colOff>621111</xdr:colOff>
      <xdr:row>88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351191</xdr:colOff>
      <xdr:row>53</xdr:row>
      <xdr:rowOff>76535</xdr:rowOff>
    </xdr:from>
    <xdr:to>
      <xdr:col>14</xdr:col>
      <xdr:colOff>254373</xdr:colOff>
      <xdr:row>74</xdr:row>
      <xdr:rowOff>32657</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255772</xdr:colOff>
      <xdr:row>52</xdr:row>
      <xdr:rowOff>95817</xdr:rowOff>
    </xdr:from>
    <xdr:to>
      <xdr:col>6</xdr:col>
      <xdr:colOff>67836</xdr:colOff>
      <xdr:row>64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93006</xdr:colOff>
      <xdr:row>80</xdr:row>
      <xdr:rowOff>37660</xdr:rowOff>
    </xdr:from>
    <xdr:to>
      <xdr:col>14</xdr:col>
      <xdr:colOff>397922</xdr:colOff>
      <xdr:row>92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16605</xdr:colOff>
      <xdr:row>79</xdr:row>
      <xdr:rowOff>37656</xdr:rowOff>
    </xdr:from>
    <xdr:to>
      <xdr:col>5</xdr:col>
      <xdr:colOff>664817</xdr:colOff>
      <xdr:row>92</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522636</xdr:colOff>
      <xdr:row>98</xdr:row>
      <xdr:rowOff>60414</xdr:rowOff>
    </xdr:from>
    <xdr:to>
      <xdr:col>14</xdr:col>
      <xdr:colOff>621111</xdr:colOff>
      <xdr:row>98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57538</xdr:rowOff>
    </xdr:from>
    <xdr:to>
      <xdr:col>14</xdr:col>
      <xdr:colOff>621111</xdr:colOff>
      <xdr:row>99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56118</xdr:rowOff>
    </xdr:from>
    <xdr:to>
      <xdr:col>14</xdr:col>
      <xdr:colOff>621111</xdr:colOff>
      <xdr:row>100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101</xdr:row>
      <xdr:rowOff>60189</xdr:rowOff>
    </xdr:from>
    <xdr:to>
      <xdr:col>14</xdr:col>
      <xdr:colOff>632959</xdr:colOff>
      <xdr:row>101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102</xdr:row>
      <xdr:rowOff>74234</xdr:rowOff>
    </xdr:from>
    <xdr:to>
      <xdr:col>14</xdr:col>
      <xdr:colOff>621111</xdr:colOff>
      <xdr:row>102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74943</xdr:rowOff>
    </xdr:from>
    <xdr:to>
      <xdr:col>14</xdr:col>
      <xdr:colOff>621111</xdr:colOff>
      <xdr:row>103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56346</xdr:rowOff>
    </xdr:from>
    <xdr:to>
      <xdr:col>14</xdr:col>
      <xdr:colOff>621111</xdr:colOff>
      <xdr:row>105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92090</xdr:rowOff>
    </xdr:from>
    <xdr:to>
      <xdr:col>14</xdr:col>
      <xdr:colOff>621111</xdr:colOff>
      <xdr:row>104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100</xdr:row>
      <xdr:rowOff>130394</xdr:rowOff>
    </xdr:from>
    <xdr:to>
      <xdr:col>14</xdr:col>
      <xdr:colOff>369793</xdr:colOff>
      <xdr:row>103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247603</xdr:colOff>
      <xdr:row>96</xdr:row>
      <xdr:rowOff>78081</xdr:rowOff>
    </xdr:from>
    <xdr:to>
      <xdr:col>6</xdr:col>
      <xdr:colOff>327030</xdr:colOff>
      <xdr:row>108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Henrique Crespo Rodrigues Antunes Correia" refreshedDate="45505.858043402775"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enrique Crespo Rodrigues Antunes Correia" refreshedDate="45505.858059722224"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enrique Crespo Rodrigues Antunes Correia" refreshedDate="45505.858063078704"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enrique Crespo Rodrigues Antunes Correia" refreshedDate="45505.85806631944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enrique Crespo Rodrigues Antunes Correia" refreshedDate="45505.858069444446"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3">
        <s v="1. Concluído"/>
        <s v="2. Em Teste"/>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enrique Crespo Rodrigues Antunes Correia" refreshedDate="45505.858072800926"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6">
        <s v="1. Concluído"/>
        <s v="2. Em Teste"/>
        <s v="7. Por iniciar"/>
        <s v="3. Pendente de outros desenvolvimentos" u="1"/>
        <s v="4. Validação EF" u="1"/>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enrique Crespo Rodrigues Antunes Correia" refreshedDate="45505.858076388889"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enrique Crespo Rodrigues Antunes Correia" refreshedDate="45505.858107870372"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enrique Crespo Rodrigues Antunes Correia" refreshedDate="45505.858111574074"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144"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8" firstHeaderRow="0" firstDataRow="1" firstDataCol="1"/>
  <pivotFields count="5">
    <pivotField axis="axisRow" compact="0" allDrilled="1" outline="0" subtotalTop="0" showAll="0" dataSourceSort="1" defaultSubtotal="0" defaultAttributeDrillState="1">
      <items count="6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1" cacheId="16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15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0" cacheId="15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3">
        <item x="2"/>
        <item x="0"/>
        <item x="1"/>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3">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7" cacheId="14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9" cacheId="15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9" count="1" selected="0">
            <x v="0"/>
          </reference>
        </references>
      </pivotArea>
    </chartFormat>
    <chartFormat chart="7" format="13" series="1">
      <pivotArea type="data" outline="0" fieldPosition="0">
        <references count="2">
          <reference field="4294967294" count="1" selected="0">
            <x v="0"/>
          </reference>
          <reference field="9" count="1" selected="0">
            <x v="1"/>
          </reference>
        </references>
      </pivotArea>
    </chartFormat>
    <chartFormat chart="7" format="14" series="1">
      <pivotArea type="data" outline="0" fieldPosition="0">
        <references count="2">
          <reference field="4294967294" count="1" selected="0">
            <x v="0"/>
          </reference>
          <reference field="9" count="1" selected="0">
            <x v="3"/>
          </reference>
        </references>
      </pivotArea>
    </chartFormat>
    <chartFormat chart="7" format="15" series="1">
      <pivotArea type="data" outline="0" fieldPosition="0">
        <references count="2">
          <reference field="4294967294" count="1" selected="0">
            <x v="0"/>
          </reference>
          <reference field="9" count="1" selected="0">
            <x v="4"/>
          </reference>
        </references>
      </pivotArea>
    </chartFormat>
    <chartFormat chart="7" format="16" series="1">
      <pivotArea type="data" outline="0" fieldPosition="0">
        <references count="2">
          <reference field="4294967294" count="1" selected="0">
            <x v="0"/>
          </reference>
          <reference field="9" count="1" selected="0">
            <x v="5"/>
          </reference>
        </references>
      </pivotArea>
    </chartFormat>
    <chartFormat chart="7" format="17" series="1">
      <pivotArea type="data" outline="0" fieldPosition="0">
        <references count="2">
          <reference field="4294967294" count="1" selected="0">
            <x v="0"/>
          </reference>
          <reference field="9" count="1" selected="0">
            <x v="2"/>
          </reference>
        </references>
      </pivotArea>
    </chartFormat>
    <chartFormat chart="7" format="18">
      <pivotArea type="data" outline="0" fieldPosition="0">
        <references count="3">
          <reference field="4294967294" count="1" selected="0">
            <x v="0"/>
          </reference>
          <reference field="7" count="1" selected="0">
            <x v="1"/>
          </reference>
          <reference field="9"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8" cacheId="1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2" cacheId="16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5" cacheId="1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5" totalsRowShown="0" headerRowDxfId="107" tableBorderDxfId="106">
  <autoFilter ref="B6:L605"/>
  <tableColumns count="11">
    <tableColumn id="1" name="Âmbito" dataDxfId="105"/>
    <tableColumn id="2" name="Sub-âmbito" dataDxfId="104"/>
    <tableColumn id="3" name="Tipo de teste" dataDxfId="103"/>
    <tableColumn id="4" name="Tabela" dataDxfId="102"/>
    <tableColumn id="5" name="Campo" dataDxfId="101"/>
    <tableColumn id="6" name="Status Atual" dataDxfId="100"/>
    <tableColumn id="7" name="Status Anterior" dataDxfId="99"/>
    <tableColumn id="8" name="Observações" dataDxfId="98"/>
    <tableColumn id="9" name="Data de Pedido correção/esclarecimento" dataDxfId="97">
      <calculatedColumnFormula>IF(VLOOKUP(A7,'Aux - pivots1'!$A:$E,3,0)=0, "",VLOOKUP(A7,'Aux - pivots1'!$A:$E,3,0))</calculatedColumnFormula>
    </tableColumn>
    <tableColumn id="10" name="Data de correção prevista" dataDxfId="96">
      <calculatedColumnFormula>IF(VLOOKUP(A7,'Aux - pivots1'!$A:$E,4,0)=0, "",VLOOKUP(A7,'Aux - pivots1'!$A:$E,4,0))</calculatedColumnFormula>
    </tableColumn>
    <tableColumn id="11"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7" headerRowDxfId="94" dataDxfId="92" totalsRowDxfId="90" headerRowBorderDxfId="93" tableBorderDxfId="91" totalsRowBorderDxfId="89">
  <autoFilter ref="B8:X1417">
    <filterColumn colId="0">
      <filters>
        <filter val="Pilar III"/>
      </filters>
    </filterColumn>
    <filterColumn colId="1">
      <filters>
        <filter val="Modelo Verde - Output"/>
      </filters>
    </filterColumn>
    <filterColumn colId="4">
      <filters>
        <filter val="modesg_out_empr_info_nfin"/>
      </filters>
    </filterColumn>
  </autoFilter>
  <tableColumns count="23">
    <tableColumn id="1" name="Âmbito" dataDxfId="88" totalsRowDxfId="87"/>
    <tableColumn id="12" name="Sub-âmbito" dataDxfId="86" totalsRowDxfId="85"/>
    <tableColumn id="2" name="Origem" dataDxfId="84" totalsRowDxfId="83"/>
    <tableColumn id="18" name="Campo Origem" dataDxfId="82" totalsRowDxfId="81"/>
    <tableColumn id="5" name="Tabela" dataDxfId="80" totalsRowDxfId="79"/>
    <tableColumn id="3" name="Campo" dataDxfId="78" totalsRowDxfId="77"/>
    <tableColumn id="20" name="concat" dataDxfId="76" totalsRowDxfId="75">
      <calculatedColumnFormula>Table1[[#This Row],[Tabela]]&amp;Table1[[#This Row],[Campo]]</calculatedColumnFormula>
    </tableColumn>
    <tableColumn id="4" name="Status" dataDxfId="74" totalsRowDxfId="73"/>
    <tableColumn id="19" name="Status2" dataDxfId="72">
      <calculatedColumnFormula>VLOOKUP(Table1[[#This Row],[Status]],Auxiliar!$B$16:$C$23,2,0)</calculatedColumnFormula>
    </tableColumn>
    <tableColumn id="6" name="Tipologia_Testes" dataDxfId="71" totalsRowDxfId="70"/>
    <tableColumn id="10" name="Necessidade de re-especificação? (campo)" dataDxfId="69" totalsRowDxfId="68"/>
    <tableColumn id="9" name="Complexidade" dataDxfId="67" totalsRowDxfId="66"/>
    <tableColumn id="17" name="Data de Alteração Status" dataDxfId="65" totalsRowDxfId="64"/>
    <tableColumn id="8"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name="Notas" dataDxfId="61" totalsRowDxfId="60"/>
    <tableColumn id="11" name="Owner" dataDxfId="59" totalsRowDxfId="58"/>
    <tableColumn id="21" name="Data alteração especificação" dataDxfId="57" totalsRowDxfId="56"/>
    <tableColumn id="13" name="Data de inicio testes" dataDxfId="55" totalsRowDxfId="54"/>
    <tableColumn id="14" name="Data de incidência / pedido esclarecimento" dataDxfId="53" totalsRowDxfId="52"/>
    <tableColumn id="15" name="Data de correção/resposta prevista" dataDxfId="51" totalsRowDxfId="50"/>
    <tableColumn id="22" name="Data de correção/resposta efetiva" dataDxfId="49" totalsRowDxfId="48"/>
    <tableColumn id="23" name="Horas efetivas" dataDxfId="47" totalsRowDxfId="46">
      <calculatedColumnFormula>VLOOKUP(Table1[[#This Row],[Status]],Auxiliar!$B$16:$D$23,3,0)*Table1[[#This Row],[Estimação (horas)]]</calculatedColumnFormula>
    </tableColumn>
    <tableColumn id="16"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I2" zoomScale="85" zoomScaleNormal="85" workbookViewId="0">
      <selection activeCell="AB34" sqref="AB34"/>
    </sheetView>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70" t="s">
        <v>1</v>
      </c>
      <c r="T9" s="171"/>
      <c r="V9" s="170" t="s">
        <v>2</v>
      </c>
      <c r="AM9" s="151"/>
      <c r="AN9" s="145"/>
    </row>
    <row r="10" spans="1:40" ht="17.399999999999999">
      <c r="A10" s="145"/>
      <c r="B10" s="150"/>
      <c r="T10" s="171"/>
      <c r="AM10" s="151"/>
      <c r="AN10" s="145"/>
    </row>
    <row r="11" spans="1:40" ht="17.399999999999999">
      <c r="A11" s="145"/>
      <c r="B11" s="150"/>
      <c r="T11" s="171"/>
      <c r="AM11" s="151"/>
      <c r="AN11" s="145"/>
    </row>
    <row r="12" spans="1:40" ht="17.399999999999999">
      <c r="A12" s="145"/>
      <c r="B12" s="150"/>
      <c r="T12" s="171"/>
      <c r="AM12" s="151"/>
      <c r="AN12" s="145"/>
    </row>
    <row r="13" spans="1:40" ht="17.399999999999999">
      <c r="A13" s="145"/>
      <c r="B13" s="150"/>
      <c r="T13" s="171"/>
      <c r="AM13" s="151"/>
      <c r="AN13" s="145"/>
    </row>
    <row r="14" spans="1:40" ht="17.399999999999999">
      <c r="A14" s="145"/>
      <c r="B14" s="150"/>
      <c r="T14" s="171"/>
      <c r="AM14" s="151"/>
      <c r="AN14" s="145"/>
    </row>
    <row r="15" spans="1:40" ht="17.399999999999999">
      <c r="A15" s="145"/>
      <c r="B15" s="150"/>
      <c r="T15" s="171"/>
      <c r="AM15" s="151"/>
      <c r="AN15" s="145"/>
    </row>
    <row r="16" spans="1:40" ht="17.399999999999999">
      <c r="A16" s="145"/>
      <c r="B16" s="150"/>
      <c r="T16" s="171"/>
      <c r="AM16" s="151"/>
      <c r="AN16" s="145"/>
    </row>
    <row r="17" spans="1:40" ht="17.399999999999999">
      <c r="A17" s="145"/>
      <c r="B17" s="150"/>
      <c r="T17" s="171"/>
      <c r="AM17" s="151"/>
      <c r="AN17" s="145"/>
    </row>
    <row r="18" spans="1:40" ht="17.399999999999999">
      <c r="A18" s="145"/>
      <c r="B18" s="150"/>
      <c r="T18" s="171"/>
      <c r="AM18" s="151"/>
      <c r="AN18" s="145"/>
    </row>
    <row r="19" spans="1:40" ht="17.399999999999999">
      <c r="A19" s="145"/>
      <c r="B19" s="150"/>
      <c r="T19" s="171"/>
      <c r="AM19" s="151"/>
      <c r="AN19" s="145"/>
    </row>
    <row r="20" spans="1:40" ht="17.399999999999999">
      <c r="A20" s="145"/>
      <c r="B20" s="150"/>
      <c r="T20" s="171"/>
      <c r="AM20" s="151"/>
      <c r="AN20" s="145"/>
    </row>
    <row r="21" spans="1:40" ht="17.399999999999999">
      <c r="A21" s="145"/>
      <c r="B21" s="150"/>
      <c r="T21" s="171"/>
      <c r="AM21" s="151"/>
      <c r="AN21" s="145"/>
    </row>
    <row r="22" spans="1:40" ht="17.399999999999999">
      <c r="A22" s="145"/>
      <c r="B22" s="150"/>
      <c r="T22" s="171"/>
      <c r="AM22" s="151"/>
      <c r="AN22" s="145"/>
    </row>
    <row r="23" spans="1:40" ht="17.399999999999999">
      <c r="A23" s="145"/>
      <c r="B23" s="150"/>
      <c r="T23" s="171"/>
      <c r="AM23" s="151"/>
      <c r="AN23" s="145"/>
    </row>
    <row r="24" spans="1:40" ht="17.399999999999999">
      <c r="A24" s="145"/>
      <c r="B24" s="150"/>
      <c r="T24" s="171"/>
      <c r="AM24" s="151"/>
      <c r="AN24" s="145"/>
    </row>
    <row r="25" spans="1:40" ht="17.399999999999999">
      <c r="A25" s="145"/>
      <c r="B25" s="150"/>
      <c r="T25" s="171"/>
      <c r="AM25" s="151"/>
      <c r="AN25" s="145"/>
    </row>
    <row r="26" spans="1:40" ht="17.399999999999999">
      <c r="A26" s="145"/>
      <c r="B26" s="150"/>
      <c r="T26" s="171"/>
      <c r="AM26" s="151"/>
      <c r="AN26" s="145"/>
    </row>
    <row r="27" spans="1:40" ht="17.399999999999999">
      <c r="A27" s="145"/>
      <c r="B27" s="150"/>
      <c r="T27" s="171"/>
      <c r="AM27" s="151"/>
      <c r="AN27" s="145"/>
    </row>
    <row r="28" spans="1:40" ht="17.399999999999999">
      <c r="A28" s="145"/>
      <c r="B28" s="150"/>
      <c r="T28" s="171"/>
      <c r="AM28" s="151"/>
      <c r="AN28" s="145"/>
    </row>
    <row r="29" spans="1:40" ht="17.399999999999999">
      <c r="A29" s="145"/>
      <c r="B29" s="150"/>
      <c r="T29" s="171"/>
      <c r="AM29" s="151"/>
      <c r="AN29" s="145"/>
    </row>
    <row r="30" spans="1:40" ht="17.399999999999999">
      <c r="A30" s="145"/>
      <c r="B30" s="150"/>
      <c r="T30" s="171"/>
      <c r="AM30" s="151"/>
      <c r="AN30" s="145"/>
    </row>
    <row r="31" spans="1:40" ht="17.399999999999999">
      <c r="A31" s="145"/>
      <c r="B31" s="150"/>
      <c r="T31" s="171"/>
      <c r="AM31" s="151"/>
      <c r="AN31" s="145"/>
    </row>
    <row r="32" spans="1:40" ht="17.399999999999999">
      <c r="A32" s="145"/>
      <c r="B32" s="150"/>
      <c r="T32" s="171"/>
      <c r="AM32" s="151"/>
      <c r="AN32" s="145"/>
    </row>
    <row r="33" spans="1:40" ht="17.399999999999999">
      <c r="A33" s="145"/>
      <c r="B33" s="150"/>
      <c r="T33" s="171"/>
      <c r="AM33" s="151"/>
      <c r="AN33" s="145"/>
    </row>
    <row r="34" spans="1:40" ht="17.399999999999999">
      <c r="A34" s="145"/>
      <c r="B34" s="150"/>
      <c r="T34" s="171"/>
      <c r="AM34" s="151"/>
      <c r="AN34" s="145"/>
    </row>
    <row r="35" spans="1:40" ht="17.399999999999999">
      <c r="A35" s="145"/>
      <c r="B35" s="150"/>
      <c r="T35" s="171"/>
      <c r="AM35" s="151"/>
      <c r="AN35" s="145"/>
    </row>
    <row r="36" spans="1:40" ht="17.399999999999999">
      <c r="A36" s="145"/>
      <c r="B36" s="150"/>
      <c r="T36" s="171"/>
      <c r="AM36" s="151"/>
      <c r="AN36" s="145"/>
    </row>
    <row r="37" spans="1:40" ht="17.399999999999999">
      <c r="A37" s="145"/>
      <c r="B37" s="150"/>
      <c r="T37" s="171"/>
      <c r="AM37" s="151"/>
      <c r="AN37" s="145"/>
    </row>
    <row r="38" spans="1:40" ht="17.399999999999999">
      <c r="A38" s="145"/>
      <c r="B38" s="150"/>
      <c r="T38" s="171"/>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4"/>
  <sheetViews>
    <sheetView showGridLines="0" zoomScale="70" zoomScaleNormal="70" workbookViewId="0">
      <pane xSplit="15" ySplit="13" topLeftCell="P312" activePane="bottomRight" state="frozen"/>
      <selection pane="topRight" activeCell="X37" sqref="X37:AD51"/>
      <selection pane="bottomLeft" activeCell="X37" sqref="X37:AD51"/>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92">
        <f>SUMPRODUCT(M15:M18,J15:J18)/J14</f>
        <v>0.7142857142857143</v>
      </c>
      <c r="N14" s="102"/>
      <c r="P14" s="172"/>
      <c r="Q14" s="172"/>
      <c r="R14" s="172"/>
      <c r="S14" s="172"/>
      <c r="T14" s="172"/>
      <c r="U14" s="172"/>
      <c r="V14" s="172"/>
      <c r="W14" s="172"/>
      <c r="X14" s="172"/>
      <c r="Y14" s="172"/>
      <c r="Z14" s="172"/>
      <c r="AA14" s="172"/>
      <c r="AB14" s="172"/>
      <c r="AC14" s="172"/>
      <c r="AD14" s="172"/>
      <c r="AE14" s="172"/>
      <c r="AF14" s="172"/>
      <c r="AG14" s="172"/>
      <c r="AH14" s="172"/>
      <c r="AI14" s="172"/>
      <c r="AJ14" s="172"/>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93">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93">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93">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93">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3"/>
      <c r="AA20" s="97"/>
      <c r="AB20" s="97"/>
      <c r="AC20" s="97"/>
      <c r="AD20" s="97"/>
      <c r="AE20" s="173"/>
      <c r="AF20" s="97"/>
      <c r="AG20" s="97"/>
      <c r="AH20" s="97"/>
      <c r="AI20" s="97"/>
      <c r="AJ20" s="173"/>
      <c r="AK20" s="97"/>
      <c r="AL20" s="97"/>
      <c r="AM20" s="97"/>
      <c r="AN20" s="97"/>
      <c r="AO20" s="173"/>
      <c r="AP20" s="97"/>
      <c r="AQ20" s="97"/>
      <c r="AR20" s="97"/>
      <c r="AS20" s="97"/>
      <c r="AT20" s="173"/>
      <c r="AU20" s="97"/>
      <c r="AV20" s="97"/>
      <c r="AW20" s="110"/>
      <c r="AX20" s="97"/>
      <c r="AY20" s="173"/>
      <c r="AZ20" s="97"/>
      <c r="BA20" s="97"/>
      <c r="BB20" s="97"/>
      <c r="BC20" s="97"/>
      <c r="BD20" s="173"/>
      <c r="BE20" s="97"/>
      <c r="BF20" s="97"/>
      <c r="BG20" s="97"/>
      <c r="BH20" s="97"/>
      <c r="BI20" s="173"/>
      <c r="BJ20" s="97"/>
      <c r="BK20" s="97"/>
      <c r="BL20" s="97"/>
      <c r="BM20" s="97"/>
      <c r="BN20" s="173"/>
      <c r="BO20" s="97"/>
      <c r="BP20" s="97"/>
      <c r="BQ20" s="97"/>
      <c r="BR20" s="97"/>
      <c r="BS20" s="173"/>
      <c r="BT20" s="97"/>
      <c r="BU20" s="97"/>
      <c r="BV20" s="97"/>
      <c r="BW20" s="97"/>
      <c r="BX20" s="173"/>
      <c r="BY20" s="97"/>
      <c r="BZ20" s="97"/>
      <c r="CA20" s="97"/>
      <c r="CB20" s="97"/>
      <c r="CC20" s="173"/>
      <c r="CD20" s="97"/>
      <c r="CE20" s="97"/>
      <c r="CF20" s="97"/>
      <c r="CG20" s="97"/>
      <c r="CH20" s="173"/>
      <c r="CI20" s="97"/>
      <c r="CJ20" s="97"/>
      <c r="CK20" s="97"/>
      <c r="CL20" s="97"/>
      <c r="CM20" s="173"/>
      <c r="CN20" s="97"/>
      <c r="CO20" s="97"/>
      <c r="CP20" s="97"/>
      <c r="CQ20" s="97"/>
      <c r="CR20" s="173"/>
      <c r="CS20" s="97"/>
      <c r="CT20" s="97"/>
      <c r="CU20" s="97"/>
      <c r="CV20" s="97"/>
      <c r="CW20" s="173"/>
      <c r="CX20" s="97"/>
      <c r="CY20" s="97"/>
      <c r="CZ20" s="97"/>
      <c r="DA20" s="97"/>
      <c r="DB20" s="173"/>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10"/>
      <c r="AX25" s="173"/>
      <c r="AY25" s="97"/>
      <c r="AZ25" s="97"/>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2. Em Teste</v>
      </c>
      <c r="H42" s="80">
        <f>VLOOKUP(A42,'Aux - pivots1'!$A:$B,2,0)</f>
        <v>2</v>
      </c>
      <c r="I42" s="100">
        <f>SUMIFS(Table1[Estimação (horas)],Table1[Tabela],Plano_V3!E42,Table1[Campo],Plano_V3!F42)</f>
        <v>8</v>
      </c>
      <c r="J42" s="100">
        <f t="shared" ref="J42:J105" si="19">I42/8</f>
        <v>1</v>
      </c>
      <c r="K42" s="100">
        <f>SUMIFS(Table1[Horas efetivas],Table1[Tabela],Plano_V3!E42,Table1[Campo],Plano_V3!F42)</f>
        <v>4</v>
      </c>
      <c r="L42" s="100">
        <f t="shared" ref="L42:L105" si="20">K42/8</f>
        <v>0.5</v>
      </c>
      <c r="M42" s="100">
        <f t="shared" ref="M42:M105" si="21">L42/J42</f>
        <v>0.5</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2. Em Teste</v>
      </c>
      <c r="H47" s="80">
        <f>VLOOKUP(A47,'Aux - pivots1'!$A:$B,2,0)</f>
        <v>2</v>
      </c>
      <c r="I47" s="100">
        <f>SUMIFS(Table1[Estimação (horas)],Table1[Tabela],Plano_V3!E47,Table1[Campo],Plano_V3!F47)</f>
        <v>4.0999999999999996</v>
      </c>
      <c r="J47" s="100">
        <f t="shared" si="19"/>
        <v>0.51249999999999996</v>
      </c>
      <c r="K47" s="100">
        <f>SUMIFS(Table1[Horas efetivas],Table1[Tabela],Plano_V3!E47,Table1[Campo],Plano_V3!F47)</f>
        <v>2.0499999999999998</v>
      </c>
      <c r="L47" s="100">
        <f t="shared" si="20"/>
        <v>0.25624999999999998</v>
      </c>
      <c r="M47" s="100">
        <f t="shared" si="21"/>
        <v>0.5</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2. Em Teste</v>
      </c>
      <c r="H48" s="80">
        <f>VLOOKUP(A48,'Aux - pivots1'!$A:$B,2,0)</f>
        <v>2</v>
      </c>
      <c r="I48" s="100">
        <f>SUMIFS(Table1[Estimação (horas)],Table1[Tabela],Plano_V3!E48,Table1[Campo],Plano_V3!F48)</f>
        <v>4.0999999999999996</v>
      </c>
      <c r="J48" s="100">
        <f t="shared" si="19"/>
        <v>0.51249999999999996</v>
      </c>
      <c r="K48" s="100">
        <f>SUMIFS(Table1[Horas efetivas],Table1[Tabela],Plano_V3!E48,Table1[Campo],Plano_V3!F48)</f>
        <v>2.0499999999999998</v>
      </c>
      <c r="L48" s="100">
        <f t="shared" si="20"/>
        <v>0.25624999999999998</v>
      </c>
      <c r="M48" s="100">
        <f t="shared" si="21"/>
        <v>0.5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2. Em Teste</v>
      </c>
      <c r="H49" s="80">
        <f>VLOOKUP(A49,'Aux - pivots1'!$A:$B,2,0)</f>
        <v>2</v>
      </c>
      <c r="I49" s="100">
        <f>SUMIFS(Table1[Estimação (horas)],Table1[Tabela],Plano_V3!E49,Table1[Campo],Plano_V3!F49)</f>
        <v>4.0999999999999996</v>
      </c>
      <c r="J49" s="100">
        <f t="shared" si="19"/>
        <v>0.51249999999999996</v>
      </c>
      <c r="K49" s="100">
        <f>SUMIFS(Table1[Horas efetivas],Table1[Tabela],Plano_V3!E49,Table1[Campo],Plano_V3!F49)</f>
        <v>2.0499999999999998</v>
      </c>
      <c r="L49" s="100">
        <f t="shared" si="20"/>
        <v>0.25624999999999998</v>
      </c>
      <c r="M49" s="100">
        <f t="shared" si="21"/>
        <v>0.5</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2. Em Teste</v>
      </c>
      <c r="H50" s="80">
        <f>VLOOKUP(A50,'Aux - pivots1'!$A:$B,2,0)</f>
        <v>2</v>
      </c>
      <c r="I50" s="100">
        <f>SUMIFS(Table1[Estimação (horas)],Table1[Tabela],Plano_V3!E50,Table1[Campo],Plano_V3!F50)</f>
        <v>4.0999999999999996</v>
      </c>
      <c r="J50" s="100">
        <f t="shared" si="19"/>
        <v>0.51249999999999996</v>
      </c>
      <c r="K50" s="100">
        <f>SUMIFS(Table1[Horas efetivas],Table1[Tabela],Plano_V3!E50,Table1[Campo],Plano_V3!F50)</f>
        <v>2.0499999999999998</v>
      </c>
      <c r="L50" s="100">
        <f t="shared" si="20"/>
        <v>0.25624999999999998</v>
      </c>
      <c r="M50" s="100">
        <f t="shared" si="21"/>
        <v>0.5</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2. Em Teste</v>
      </c>
      <c r="H51" s="80">
        <f>VLOOKUP(A51,'Aux - pivots1'!$A:$B,2,0)</f>
        <v>2</v>
      </c>
      <c r="I51" s="100">
        <f>SUMIFS(Table1[Estimação (horas)],Table1[Tabela],Plano_V3!E51,Table1[Campo],Plano_V3!F51)</f>
        <v>4.0999999999999996</v>
      </c>
      <c r="J51" s="100">
        <f t="shared" si="19"/>
        <v>0.51249999999999996</v>
      </c>
      <c r="K51" s="100">
        <f>SUMIFS(Table1[Horas efetivas],Table1[Tabela],Plano_V3!E51,Table1[Campo],Plano_V3!F51)</f>
        <v>2.0499999999999998</v>
      </c>
      <c r="L51" s="100">
        <f t="shared" si="20"/>
        <v>0.25624999999999998</v>
      </c>
      <c r="M51" s="100">
        <f t="shared" si="21"/>
        <v>0.5</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2. Em Teste</v>
      </c>
      <c r="H52" s="80">
        <f>VLOOKUP(A52,'Aux - pivots1'!$A:$B,2,0)</f>
        <v>2</v>
      </c>
      <c r="I52" s="100">
        <f>SUMIFS(Table1[Estimação (horas)],Table1[Tabela],Plano_V3!E52,Table1[Campo],Plano_V3!F52)</f>
        <v>4.0999999999999996</v>
      </c>
      <c r="J52" s="100">
        <f t="shared" si="19"/>
        <v>0.51249999999999996</v>
      </c>
      <c r="K52" s="100">
        <f>SUMIFS(Table1[Horas efetivas],Table1[Tabela],Plano_V3!E52,Table1[Campo],Plano_V3!F52)</f>
        <v>2.0499999999999998</v>
      </c>
      <c r="L52" s="100">
        <f t="shared" si="20"/>
        <v>0.25624999999999998</v>
      </c>
      <c r="M52" s="100">
        <f t="shared" si="21"/>
        <v>0.5</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2. Em Teste</v>
      </c>
      <c r="H53" s="80">
        <f>VLOOKUP(A53,'Aux - pivots1'!$A:$B,2,0)</f>
        <v>2</v>
      </c>
      <c r="I53" s="100">
        <f>SUMIFS(Table1[Estimação (horas)],Table1[Tabela],Plano_V3!E53,Table1[Campo],Plano_V3!F53)</f>
        <v>4.0999999999999996</v>
      </c>
      <c r="J53" s="100">
        <f t="shared" si="19"/>
        <v>0.51249999999999996</v>
      </c>
      <c r="K53" s="100">
        <f>SUMIFS(Table1[Horas efetivas],Table1[Tabela],Plano_V3!E53,Table1[Campo],Plano_V3!F53)</f>
        <v>2.0499999999999998</v>
      </c>
      <c r="L53" s="100">
        <f t="shared" si="20"/>
        <v>0.25624999999999998</v>
      </c>
      <c r="M53" s="100">
        <f t="shared" si="21"/>
        <v>0.5</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2. Em Teste</v>
      </c>
      <c r="H54" s="80">
        <f>VLOOKUP(A54,'Aux - pivots1'!$A:$B,2,0)</f>
        <v>2</v>
      </c>
      <c r="I54" s="100">
        <f>SUMIFS(Table1[Estimação (horas)],Table1[Tabela],Plano_V3!E54,Table1[Campo],Plano_V3!F54)</f>
        <v>4.0999999999999996</v>
      </c>
      <c r="J54" s="100">
        <f t="shared" si="19"/>
        <v>0.51249999999999996</v>
      </c>
      <c r="K54" s="100">
        <f>SUMIFS(Table1[Horas efetivas],Table1[Tabela],Plano_V3!E54,Table1[Campo],Plano_V3!F54)</f>
        <v>2.0499999999999998</v>
      </c>
      <c r="L54" s="100">
        <f t="shared" si="20"/>
        <v>0.25624999999999998</v>
      </c>
      <c r="M54" s="100">
        <f t="shared" si="21"/>
        <v>0.5</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2. Em Teste</v>
      </c>
      <c r="H55" s="80">
        <f>VLOOKUP(A55,'Aux - pivots1'!$A:$B,2,0)</f>
        <v>2</v>
      </c>
      <c r="I55" s="100">
        <f>SUMIFS(Table1[Estimação (horas)],Table1[Tabela],Plano_V3!E55,Table1[Campo],Plano_V3!F55)</f>
        <v>4.0999999999999996</v>
      </c>
      <c r="J55" s="100">
        <f t="shared" si="19"/>
        <v>0.51249999999999996</v>
      </c>
      <c r="K55" s="100">
        <f>SUMIFS(Table1[Horas efetivas],Table1[Tabela],Plano_V3!E55,Table1[Campo],Plano_V3!F55)</f>
        <v>2.0499999999999998</v>
      </c>
      <c r="L55" s="100">
        <f t="shared" si="20"/>
        <v>0.25624999999999998</v>
      </c>
      <c r="M55" s="100">
        <f t="shared" si="21"/>
        <v>0.5</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2. Em Teste</v>
      </c>
      <c r="H58" s="80">
        <f>VLOOKUP(A58,'Aux - pivots1'!$A:$B,2,0)</f>
        <v>2</v>
      </c>
      <c r="I58" s="100">
        <f>SUMIFS(Table1[Estimação (horas)],Table1[Tabela],Plano_V3!E58,Table1[Campo],Plano_V3!F58)</f>
        <v>4.0999999999999996</v>
      </c>
      <c r="J58" s="100">
        <f t="shared" si="19"/>
        <v>0.51249999999999996</v>
      </c>
      <c r="K58" s="100">
        <f>SUMIFS(Table1[Horas efetivas],Table1[Tabela],Plano_V3!E58,Table1[Campo],Plano_V3!F58)</f>
        <v>2.0499999999999998</v>
      </c>
      <c r="L58" s="100">
        <f t="shared" si="20"/>
        <v>0.25624999999999998</v>
      </c>
      <c r="M58" s="100">
        <f t="shared" si="21"/>
        <v>0.5</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2. Em Teste</v>
      </c>
      <c r="H59" s="80">
        <f>VLOOKUP(A59,'Aux - pivots1'!$A:$B,2,0)</f>
        <v>2</v>
      </c>
      <c r="I59" s="100">
        <f>SUMIFS(Table1[Estimação (horas)],Table1[Tabela],Plano_V3!E59,Table1[Campo],Plano_V3!F59)</f>
        <v>4.0999999999999996</v>
      </c>
      <c r="J59" s="100">
        <f t="shared" si="19"/>
        <v>0.51249999999999996</v>
      </c>
      <c r="K59" s="100">
        <f>SUMIFS(Table1[Horas efetivas],Table1[Tabela],Plano_V3!E59,Table1[Campo],Plano_V3!F59)</f>
        <v>2.0499999999999998</v>
      </c>
      <c r="L59" s="100">
        <f t="shared" si="20"/>
        <v>0.25624999999999998</v>
      </c>
      <c r="M59" s="100">
        <f t="shared" si="21"/>
        <v>0.5</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2. Em Teste</v>
      </c>
      <c r="H60" s="80">
        <f>VLOOKUP(A60,'Aux - pivots1'!$A:$B,2,0)</f>
        <v>2</v>
      </c>
      <c r="I60" s="100">
        <f>SUMIFS(Table1[Estimação (horas)],Table1[Tabela],Plano_V3!E60,Table1[Campo],Plano_V3!F60)</f>
        <v>8</v>
      </c>
      <c r="J60" s="100">
        <f t="shared" si="19"/>
        <v>1</v>
      </c>
      <c r="K60" s="100">
        <f>SUMIFS(Table1[Horas efetivas],Table1[Tabela],Plano_V3!E60,Table1[Campo],Plano_V3!F60)</f>
        <v>4</v>
      </c>
      <c r="L60" s="100">
        <f t="shared" si="20"/>
        <v>0.5</v>
      </c>
      <c r="M60" s="100">
        <f t="shared" si="21"/>
        <v>0.5</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2. Em Teste</v>
      </c>
      <c r="H73" s="80">
        <f>VLOOKUP(A73,'Aux - pivots1'!$A:$B,2,0)</f>
        <v>2</v>
      </c>
      <c r="I73" s="100">
        <f>SUMIFS(Table1[Estimação (horas)],Table1[Tabela],Plano_V3!E73,Table1[Campo],Plano_V3!F73)</f>
        <v>8.1</v>
      </c>
      <c r="J73" s="100">
        <f t="shared" si="19"/>
        <v>1.0125</v>
      </c>
      <c r="K73" s="100">
        <f>SUMIFS(Table1[Horas efetivas],Table1[Tabela],Plano_V3!E73,Table1[Campo],Plano_V3!F73)</f>
        <v>4.05</v>
      </c>
      <c r="L73" s="100">
        <f t="shared" si="20"/>
        <v>0.50624999999999998</v>
      </c>
      <c r="M73" s="100">
        <f t="shared" si="21"/>
        <v>0.5</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2. Em Teste</v>
      </c>
      <c r="H79" s="80">
        <f>VLOOKUP(A79,'Aux - pivots1'!$A:$B,2,0)</f>
        <v>2</v>
      </c>
      <c r="I79" s="100">
        <f>SUMIFS(Table1[Estimação (horas)],Table1[Tabela],Plano_V3!E79,Table1[Campo],Plano_V3!F79)</f>
        <v>4.0999999999999996</v>
      </c>
      <c r="J79" s="100">
        <f t="shared" si="19"/>
        <v>0.51249999999999996</v>
      </c>
      <c r="K79" s="100">
        <f>SUMIFS(Table1[Horas efetivas],Table1[Tabela],Plano_V3!E79,Table1[Campo],Plano_V3!F79)</f>
        <v>2.0499999999999998</v>
      </c>
      <c r="L79" s="100">
        <f t="shared" si="20"/>
        <v>0.25624999999999998</v>
      </c>
      <c r="M79" s="100">
        <f t="shared" si="21"/>
        <v>0.5</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2. Em Teste</v>
      </c>
      <c r="H80" s="80">
        <f>VLOOKUP(A80,'Aux - pivots1'!$A:$B,2,0)</f>
        <v>2</v>
      </c>
      <c r="I80" s="100">
        <f>SUMIFS(Table1[Estimação (horas)],Table1[Tabela],Plano_V3!E80,Table1[Campo],Plano_V3!F80)</f>
        <v>4.0999999999999996</v>
      </c>
      <c r="J80" s="100">
        <f t="shared" si="19"/>
        <v>0.51249999999999996</v>
      </c>
      <c r="K80" s="100">
        <f>SUMIFS(Table1[Horas efetivas],Table1[Tabela],Plano_V3!E80,Table1[Campo],Plano_V3!F80)</f>
        <v>2.0499999999999998</v>
      </c>
      <c r="L80" s="100">
        <f t="shared" si="20"/>
        <v>0.25624999999999998</v>
      </c>
      <c r="M80" s="100">
        <f t="shared" si="21"/>
        <v>0.5</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2. Em Teste</v>
      </c>
      <c r="H81" s="80">
        <f>VLOOKUP(A81,'Aux - pivots1'!$A:$B,2,0)</f>
        <v>2</v>
      </c>
      <c r="I81" s="100">
        <f>SUMIFS(Table1[Estimação (horas)],Table1[Tabela],Plano_V3!E81,Table1[Campo],Plano_V3!F81)</f>
        <v>8</v>
      </c>
      <c r="J81" s="100">
        <f t="shared" si="19"/>
        <v>1</v>
      </c>
      <c r="K81" s="100">
        <f>SUMIFS(Table1[Horas efetivas],Table1[Tabela],Plano_V3!E81,Table1[Campo],Plano_V3!F81)</f>
        <v>4</v>
      </c>
      <c r="L81" s="100">
        <f t="shared" si="20"/>
        <v>0.5</v>
      </c>
      <c r="M81" s="100">
        <f t="shared" si="21"/>
        <v>0.5</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1. Concluído</v>
      </c>
      <c r="H125" s="80">
        <f>VLOOKUP(A125,'Aux - pivots1'!$A:$B,2,0)</f>
        <v>1</v>
      </c>
      <c r="I125" s="100">
        <f>SUMIFS(Table1[Estimação (horas)],Table1[Tabela],Plano_V3!E125,Table1[Campo],Plano_V3!F125)</f>
        <v>4.0999999999999996</v>
      </c>
      <c r="J125" s="100">
        <f t="shared" si="24"/>
        <v>0.51249999999999996</v>
      </c>
      <c r="K125" s="100">
        <f>SUMIFS(Table1[Horas efetivas],Table1[Tabela],Plano_V3!E125,Table1[Campo],Plano_V3!F125)</f>
        <v>4.0999999999999996</v>
      </c>
      <c r="L125" s="100">
        <f t="shared" si="25"/>
        <v>0.51249999999999996</v>
      </c>
      <c r="M125" s="100">
        <f t="shared" si="26"/>
        <v>1</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4. Validação EF</v>
      </c>
      <c r="H126" s="80">
        <f>VLOOKUP(A126,'Aux - pivots1'!$A:$B,2,0)</f>
        <v>4</v>
      </c>
      <c r="I126" s="100">
        <f>SUMIFS(Table1[Estimação (horas)],Table1[Tabela],Plano_V3!E126,Table1[Campo],Plano_V3!F126)</f>
        <v>8.1</v>
      </c>
      <c r="J126" s="100">
        <f t="shared" si="24"/>
        <v>1.0125</v>
      </c>
      <c r="K126" s="100">
        <f>SUMIFS(Table1[Horas efetivas],Table1[Tabela],Plano_V3!E126,Table1[Campo],Plano_V3!F126)</f>
        <v>2.0249999999999999</v>
      </c>
      <c r="L126" s="100">
        <f t="shared" si="25"/>
        <v>0.25312499999999999</v>
      </c>
      <c r="M126" s="100">
        <f t="shared" si="26"/>
        <v>0.25</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2. Em Teste</v>
      </c>
      <c r="H135" s="80">
        <f>VLOOKUP(A135,'Aux - pivots1'!$A:$B,2,0)</f>
        <v>2</v>
      </c>
      <c r="I135" s="100">
        <f>SUMIFS(Table1[Estimação (horas)],Table1[Tabela],Plano_V3!E135,Table1[Campo],Plano_V3!F135)</f>
        <v>4.0999999999999996</v>
      </c>
      <c r="J135" s="100">
        <f t="shared" si="24"/>
        <v>0.51249999999999996</v>
      </c>
      <c r="K135" s="100">
        <f>SUMIFS(Table1[Horas efetivas],Table1[Tabela],Plano_V3!E135,Table1[Campo],Plano_V3!F135)</f>
        <v>2.0499999999999998</v>
      </c>
      <c r="L135" s="100">
        <f t="shared" si="25"/>
        <v>0.25624999999999998</v>
      </c>
      <c r="M135" s="100">
        <f t="shared" si="26"/>
        <v>0.5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2. Em Teste</v>
      </c>
      <c r="H136" s="80">
        <f>VLOOKUP(A136,'Aux - pivots1'!$A:$B,2,0)</f>
        <v>2</v>
      </c>
      <c r="I136" s="100">
        <f>SUMIFS(Table1[Estimação (horas)],Table1[Tabela],Plano_V3!E136,Table1[Campo],Plano_V3!F136)</f>
        <v>4.0999999999999996</v>
      </c>
      <c r="J136" s="100">
        <f t="shared" si="24"/>
        <v>0.51249999999999996</v>
      </c>
      <c r="K136" s="100">
        <f>SUMIFS(Table1[Horas efetivas],Table1[Tabela],Plano_V3!E136,Table1[Campo],Plano_V3!F136)</f>
        <v>2.0499999999999998</v>
      </c>
      <c r="L136" s="100">
        <f t="shared" si="25"/>
        <v>0.25624999999999998</v>
      </c>
      <c r="M136" s="100">
        <f t="shared" si="26"/>
        <v>0.5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2. Em Teste</v>
      </c>
      <c r="H137" s="80">
        <f>VLOOKUP(A137,'Aux - pivots1'!$A:$B,2,0)</f>
        <v>2</v>
      </c>
      <c r="I137" s="100">
        <f>SUMIFS(Table1[Estimação (horas)],Table1[Tabela],Plano_V3!E137,Table1[Campo],Plano_V3!F137)</f>
        <v>4.0999999999999996</v>
      </c>
      <c r="J137" s="100">
        <f t="shared" si="24"/>
        <v>0.51249999999999996</v>
      </c>
      <c r="K137" s="100">
        <f>SUMIFS(Table1[Horas efetivas],Table1[Tabela],Plano_V3!E137,Table1[Campo],Plano_V3!F137)</f>
        <v>2.0499999999999998</v>
      </c>
      <c r="L137" s="100">
        <f t="shared" si="25"/>
        <v>0.25624999999999998</v>
      </c>
      <c r="M137" s="100">
        <f t="shared" si="26"/>
        <v>0.5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2. Em Teste</v>
      </c>
      <c r="H138" s="80">
        <f>VLOOKUP(A138,'Aux - pivots1'!$A:$B,2,0)</f>
        <v>2</v>
      </c>
      <c r="I138" s="100">
        <f>SUMIFS(Table1[Estimação (horas)],Table1[Tabela],Plano_V3!E138,Table1[Campo],Plano_V3!F138)</f>
        <v>4.0999999999999996</v>
      </c>
      <c r="J138" s="100">
        <f t="shared" si="24"/>
        <v>0.51249999999999996</v>
      </c>
      <c r="K138" s="100">
        <f>SUMIFS(Table1[Horas efetivas],Table1[Tabela],Plano_V3!E138,Table1[Campo],Plano_V3!F138)</f>
        <v>2.0499999999999998</v>
      </c>
      <c r="L138" s="100">
        <f t="shared" si="25"/>
        <v>0.25624999999999998</v>
      </c>
      <c r="M138" s="100">
        <f t="shared" si="26"/>
        <v>0.5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2. Em Teste</v>
      </c>
      <c r="H139" s="80">
        <f>VLOOKUP(A139,'Aux - pivots1'!$A:$B,2,0)</f>
        <v>2</v>
      </c>
      <c r="I139" s="100">
        <f>SUMIFS(Table1[Estimação (horas)],Table1[Tabela],Plano_V3!E139,Table1[Campo],Plano_V3!F139)</f>
        <v>4.0999999999999996</v>
      </c>
      <c r="J139" s="100">
        <f t="shared" si="24"/>
        <v>0.51249999999999996</v>
      </c>
      <c r="K139" s="100">
        <f>SUMIFS(Table1[Horas efetivas],Table1[Tabela],Plano_V3!E139,Table1[Campo],Plano_V3!F139)</f>
        <v>2.0499999999999998</v>
      </c>
      <c r="L139" s="100">
        <f t="shared" si="25"/>
        <v>0.25624999999999998</v>
      </c>
      <c r="M139" s="100">
        <f t="shared" si="26"/>
        <v>0.5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2. Em Teste</v>
      </c>
      <c r="H141" s="80">
        <f>VLOOKUP(A141,'Aux - pivots1'!$A:$B,2,0)</f>
        <v>2</v>
      </c>
      <c r="I141" s="100">
        <f>SUMIFS(Table1[Estimação (horas)],Table1[Tabela],Plano_V3!E141,Table1[Campo],Plano_V3!F141)</f>
        <v>4.0999999999999996</v>
      </c>
      <c r="J141" s="100">
        <f t="shared" si="24"/>
        <v>0.51249999999999996</v>
      </c>
      <c r="K141" s="100">
        <f>SUMIFS(Table1[Horas efetivas],Table1[Tabela],Plano_V3!E141,Table1[Campo],Plano_V3!F141)</f>
        <v>2.0499999999999998</v>
      </c>
      <c r="L141" s="100">
        <f t="shared" si="25"/>
        <v>0.25624999999999998</v>
      </c>
      <c r="M141" s="100">
        <f t="shared" si="26"/>
        <v>0.5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2. Em Teste</v>
      </c>
      <c r="H142" s="80">
        <f>VLOOKUP(A142,'Aux - pivots1'!$A:$B,2,0)</f>
        <v>2</v>
      </c>
      <c r="I142" s="100">
        <f>SUMIFS(Table1[Estimação (horas)],Table1[Tabela],Plano_V3!E142,Table1[Campo],Plano_V3!F142)</f>
        <v>4.0999999999999996</v>
      </c>
      <c r="J142" s="100">
        <f t="shared" si="24"/>
        <v>0.51249999999999996</v>
      </c>
      <c r="K142" s="100">
        <f>SUMIFS(Table1[Horas efetivas],Table1[Tabela],Plano_V3!E142,Table1[Campo],Plano_V3!F142)</f>
        <v>2.0499999999999998</v>
      </c>
      <c r="L142" s="100">
        <f t="shared" si="25"/>
        <v>0.25624999999999998</v>
      </c>
      <c r="M142" s="100">
        <f t="shared" si="26"/>
        <v>0.5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2. Em Teste</v>
      </c>
      <c r="H143" s="80">
        <f>VLOOKUP(A143,'Aux - pivots1'!$A:$B,2,0)</f>
        <v>2</v>
      </c>
      <c r="I143" s="100">
        <f>SUMIFS(Table1[Estimação (horas)],Table1[Tabela],Plano_V3!E143,Table1[Campo],Plano_V3!F143)</f>
        <v>4.0999999999999996</v>
      </c>
      <c r="J143" s="100">
        <f t="shared" si="24"/>
        <v>0.51249999999999996</v>
      </c>
      <c r="K143" s="100">
        <f>SUMIFS(Table1[Horas efetivas],Table1[Tabela],Plano_V3!E143,Table1[Campo],Plano_V3!F143)</f>
        <v>2.0499999999999998</v>
      </c>
      <c r="L143" s="100">
        <f t="shared" si="25"/>
        <v>0.25624999999999998</v>
      </c>
      <c r="M143" s="100">
        <f t="shared" si="26"/>
        <v>0.5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2. Em Teste</v>
      </c>
      <c r="H144" s="80">
        <f>VLOOKUP(A144,'Aux - pivots1'!$A:$B,2,0)</f>
        <v>2</v>
      </c>
      <c r="I144" s="100">
        <f>SUMIFS(Table1[Estimação (horas)],Table1[Tabela],Plano_V3!E144,Table1[Campo],Plano_V3!F144)</f>
        <v>4.0999999999999996</v>
      </c>
      <c r="J144" s="100">
        <f t="shared" si="24"/>
        <v>0.51249999999999996</v>
      </c>
      <c r="K144" s="100">
        <f>SUMIFS(Table1[Horas efetivas],Table1[Tabela],Plano_V3!E144,Table1[Campo],Plano_V3!F144)</f>
        <v>2.0499999999999998</v>
      </c>
      <c r="L144" s="100">
        <f t="shared" si="25"/>
        <v>0.25624999999999998</v>
      </c>
      <c r="M144" s="100">
        <f t="shared" si="26"/>
        <v>0.5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2. Em Teste</v>
      </c>
      <c r="H145" s="80">
        <f>VLOOKUP(A145,'Aux - pivots1'!$A:$B,2,0)</f>
        <v>2</v>
      </c>
      <c r="I145" s="100">
        <f>SUMIFS(Table1[Estimação (horas)],Table1[Tabela],Plano_V3!E145,Table1[Campo],Plano_V3!F145)</f>
        <v>4.0999999999999996</v>
      </c>
      <c r="J145" s="100">
        <f t="shared" si="24"/>
        <v>0.51249999999999996</v>
      </c>
      <c r="K145" s="100">
        <f>SUMIFS(Table1[Horas efetivas],Table1[Tabela],Plano_V3!E145,Table1[Campo],Plano_V3!F145)</f>
        <v>2.0499999999999998</v>
      </c>
      <c r="L145" s="100">
        <f t="shared" si="25"/>
        <v>0.25624999999999998</v>
      </c>
      <c r="M145" s="100">
        <f t="shared" si="26"/>
        <v>0.5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2. Em Teste</v>
      </c>
      <c r="H147" s="80">
        <f>VLOOKUP(A147,'Aux - pivots1'!$A:$B,2,0)</f>
        <v>2</v>
      </c>
      <c r="I147" s="100">
        <f>SUMIFS(Table1[Estimação (horas)],Table1[Tabela],Plano_V3!E147,Table1[Campo],Plano_V3!F147)</f>
        <v>4.0999999999999996</v>
      </c>
      <c r="J147" s="100">
        <f t="shared" si="24"/>
        <v>0.51249999999999996</v>
      </c>
      <c r="K147" s="100">
        <f>SUMIFS(Table1[Horas efetivas],Table1[Tabela],Plano_V3!E147,Table1[Campo],Plano_V3!F147)</f>
        <v>2.0499999999999998</v>
      </c>
      <c r="L147" s="100">
        <f t="shared" si="25"/>
        <v>0.25624999999999998</v>
      </c>
      <c r="M147" s="100">
        <f t="shared" si="26"/>
        <v>0.5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2. Em Teste</v>
      </c>
      <c r="H150" s="80">
        <f>VLOOKUP(A150,'Aux - pivots1'!$A:$B,2,0)</f>
        <v>2</v>
      </c>
      <c r="I150" s="100">
        <f>SUMIFS(Table1[Estimação (horas)],Table1[Tabela],Plano_V3!E150,Table1[Campo],Plano_V3!F150)</f>
        <v>4.0999999999999996</v>
      </c>
      <c r="J150" s="100">
        <f t="shared" si="24"/>
        <v>0.51249999999999996</v>
      </c>
      <c r="K150" s="100">
        <f>SUMIFS(Table1[Horas efetivas],Table1[Tabela],Plano_V3!E150,Table1[Campo],Plano_V3!F150)</f>
        <v>2.0499999999999998</v>
      </c>
      <c r="L150" s="100">
        <f t="shared" si="25"/>
        <v>0.25624999999999998</v>
      </c>
      <c r="M150" s="100">
        <f t="shared" si="26"/>
        <v>0.5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2. Em Teste</v>
      </c>
      <c r="H151" s="80">
        <f>VLOOKUP(A151,'Aux - pivots1'!$A:$B,2,0)</f>
        <v>2</v>
      </c>
      <c r="I151" s="100">
        <f>SUMIFS(Table1[Estimação (horas)],Table1[Tabela],Plano_V3!E151,Table1[Campo],Plano_V3!F151)</f>
        <v>4.0999999999999996</v>
      </c>
      <c r="J151" s="100">
        <f t="shared" si="24"/>
        <v>0.51249999999999996</v>
      </c>
      <c r="K151" s="100">
        <f>SUMIFS(Table1[Horas efetivas],Table1[Tabela],Plano_V3!E151,Table1[Campo],Plano_V3!F151)</f>
        <v>2.0499999999999998</v>
      </c>
      <c r="L151" s="100">
        <f t="shared" si="25"/>
        <v>0.25624999999999998</v>
      </c>
      <c r="M151" s="100">
        <f t="shared" si="26"/>
        <v>0.5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2. Em Teste</v>
      </c>
      <c r="H152" s="80">
        <f>VLOOKUP(A152,'Aux - pivots1'!$A:$B,2,0)</f>
        <v>2</v>
      </c>
      <c r="I152" s="100">
        <f>SUMIFS(Table1[Estimação (horas)],Table1[Tabela],Plano_V3!E152,Table1[Campo],Plano_V3!F152)</f>
        <v>4.0999999999999996</v>
      </c>
      <c r="J152" s="100">
        <f t="shared" si="24"/>
        <v>0.51249999999999996</v>
      </c>
      <c r="K152" s="100">
        <f>SUMIFS(Table1[Horas efetivas],Table1[Tabela],Plano_V3!E152,Table1[Campo],Plano_V3!F152)</f>
        <v>2.0499999999999998</v>
      </c>
      <c r="L152" s="100">
        <f t="shared" si="25"/>
        <v>0.25624999999999998</v>
      </c>
      <c r="M152" s="100">
        <f t="shared" si="26"/>
        <v>0.5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2. Em Teste</v>
      </c>
      <c r="H153" s="80">
        <f>VLOOKUP(A153,'Aux - pivots1'!$A:$B,2,0)</f>
        <v>2</v>
      </c>
      <c r="I153" s="100">
        <f>SUMIFS(Table1[Estimação (horas)],Table1[Tabela],Plano_V3!E153,Table1[Campo],Plano_V3!F153)</f>
        <v>4.0999999999999996</v>
      </c>
      <c r="J153" s="100">
        <f t="shared" si="24"/>
        <v>0.51249999999999996</v>
      </c>
      <c r="K153" s="100">
        <f>SUMIFS(Table1[Horas efetivas],Table1[Tabela],Plano_V3!E153,Table1[Campo],Plano_V3!F153)</f>
        <v>2.0499999999999998</v>
      </c>
      <c r="L153" s="100">
        <f t="shared" si="25"/>
        <v>0.25624999999999998</v>
      </c>
      <c r="M153" s="100">
        <f t="shared" si="26"/>
        <v>0.5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2. Em Teste</v>
      </c>
      <c r="H154" s="80">
        <f>VLOOKUP(A154,'Aux - pivots1'!$A:$B,2,0)</f>
        <v>2</v>
      </c>
      <c r="I154" s="100">
        <f>SUMIFS(Table1[Estimação (horas)],Table1[Tabela],Plano_V3!E154,Table1[Campo],Plano_V3!F154)</f>
        <v>4.0999999999999996</v>
      </c>
      <c r="J154" s="100">
        <f t="shared" si="24"/>
        <v>0.51249999999999996</v>
      </c>
      <c r="K154" s="100">
        <f>SUMIFS(Table1[Horas efetivas],Table1[Tabela],Plano_V3!E154,Table1[Campo],Plano_V3!F154)</f>
        <v>2.0499999999999998</v>
      </c>
      <c r="L154" s="100">
        <f t="shared" si="25"/>
        <v>0.25624999999999998</v>
      </c>
      <c r="M154" s="100">
        <f t="shared" si="26"/>
        <v>0.5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2. Em Teste</v>
      </c>
      <c r="H155" s="80">
        <f>VLOOKUP(A155,'Aux - pivots1'!$A:$B,2,0)</f>
        <v>2</v>
      </c>
      <c r="I155" s="100">
        <f>SUMIFS(Table1[Estimação (horas)],Table1[Tabela],Plano_V3!E155,Table1[Campo],Plano_V3!F155)</f>
        <v>4.0999999999999996</v>
      </c>
      <c r="J155" s="100">
        <f t="shared" si="24"/>
        <v>0.51249999999999996</v>
      </c>
      <c r="K155" s="100">
        <f>SUMIFS(Table1[Horas efetivas],Table1[Tabela],Plano_V3!E155,Table1[Campo],Plano_V3!F155)</f>
        <v>2.0499999999999998</v>
      </c>
      <c r="L155" s="100">
        <f t="shared" si="25"/>
        <v>0.25624999999999998</v>
      </c>
      <c r="M155" s="100">
        <f t="shared" si="26"/>
        <v>0.5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2. Em Teste</v>
      </c>
      <c r="H156" s="80">
        <f>VLOOKUP(A156,'Aux - pivots1'!$A:$B,2,0)</f>
        <v>2</v>
      </c>
      <c r="I156" s="100">
        <f>SUMIFS(Table1[Estimação (horas)],Table1[Tabela],Plano_V3!E156,Table1[Campo],Plano_V3!F156)</f>
        <v>4.0999999999999996</v>
      </c>
      <c r="J156" s="100">
        <f t="shared" si="24"/>
        <v>0.51249999999999996</v>
      </c>
      <c r="K156" s="100">
        <f>SUMIFS(Table1[Horas efetivas],Table1[Tabela],Plano_V3!E156,Table1[Campo],Plano_V3!F156)</f>
        <v>2.0499999999999998</v>
      </c>
      <c r="L156" s="100">
        <f t="shared" si="25"/>
        <v>0.25624999999999998</v>
      </c>
      <c r="M156" s="100">
        <f t="shared" si="26"/>
        <v>0.5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2. Em Teste</v>
      </c>
      <c r="H157" s="80">
        <f>VLOOKUP(A157,'Aux - pivots1'!$A:$B,2,0)</f>
        <v>2</v>
      </c>
      <c r="I157" s="100">
        <f>SUMIFS(Table1[Estimação (horas)],Table1[Tabela],Plano_V3!E157,Table1[Campo],Plano_V3!F157)</f>
        <v>4.0999999999999996</v>
      </c>
      <c r="J157" s="100">
        <f t="shared" si="24"/>
        <v>0.51249999999999996</v>
      </c>
      <c r="K157" s="100">
        <f>SUMIFS(Table1[Horas efetivas],Table1[Tabela],Plano_V3!E157,Table1[Campo],Plano_V3!F157)</f>
        <v>2.0499999999999998</v>
      </c>
      <c r="L157" s="100">
        <f t="shared" si="25"/>
        <v>0.25624999999999998</v>
      </c>
      <c r="M157" s="100">
        <f t="shared" si="26"/>
        <v>0.5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2. Em Teste</v>
      </c>
      <c r="H158" s="80">
        <f>VLOOKUP(A158,'Aux - pivots1'!$A:$B,2,0)</f>
        <v>2</v>
      </c>
      <c r="I158" s="100">
        <f>SUMIFS(Table1[Estimação (horas)],Table1[Tabela],Plano_V3!E158,Table1[Campo],Plano_V3!F158)</f>
        <v>4.0999999999999996</v>
      </c>
      <c r="J158" s="100">
        <f t="shared" si="24"/>
        <v>0.51249999999999996</v>
      </c>
      <c r="K158" s="100">
        <f>SUMIFS(Table1[Horas efetivas],Table1[Tabela],Plano_V3!E158,Table1[Campo],Plano_V3!F158)</f>
        <v>2.0499999999999998</v>
      </c>
      <c r="L158" s="100">
        <f t="shared" si="25"/>
        <v>0.25624999999999998</v>
      </c>
      <c r="M158" s="100">
        <f t="shared" si="26"/>
        <v>0.5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2. Em Teste</v>
      </c>
      <c r="H159" s="80">
        <f>VLOOKUP(A159,'Aux - pivots1'!$A:$B,2,0)</f>
        <v>2</v>
      </c>
      <c r="I159" s="100">
        <f>SUMIFS(Table1[Estimação (horas)],Table1[Tabela],Plano_V3!E159,Table1[Campo],Plano_V3!F159)</f>
        <v>4.0999999999999996</v>
      </c>
      <c r="J159" s="100">
        <f t="shared" si="24"/>
        <v>0.51249999999999996</v>
      </c>
      <c r="K159" s="100">
        <f>SUMIFS(Table1[Horas efetivas],Table1[Tabela],Plano_V3!E159,Table1[Campo],Plano_V3!F159)</f>
        <v>2.0499999999999998</v>
      </c>
      <c r="L159" s="100">
        <f t="shared" si="25"/>
        <v>0.25624999999999998</v>
      </c>
      <c r="M159" s="100">
        <f t="shared" si="26"/>
        <v>0.5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2. Em Teste</v>
      </c>
      <c r="H160" s="80">
        <f>VLOOKUP(A160,'Aux - pivots1'!$A:$B,2,0)</f>
        <v>2</v>
      </c>
      <c r="I160" s="100">
        <f>SUMIFS(Table1[Estimação (horas)],Table1[Tabela],Plano_V3!E160,Table1[Campo],Plano_V3!F160)</f>
        <v>4.0999999999999996</v>
      </c>
      <c r="J160" s="100">
        <f t="shared" si="24"/>
        <v>0.51249999999999996</v>
      </c>
      <c r="K160" s="100">
        <f>SUMIFS(Table1[Horas efetivas],Table1[Tabela],Plano_V3!E160,Table1[Campo],Plano_V3!F160)</f>
        <v>2.0499999999999998</v>
      </c>
      <c r="L160" s="100">
        <f t="shared" si="25"/>
        <v>0.25624999999999998</v>
      </c>
      <c r="M160" s="100">
        <f t="shared" si="26"/>
        <v>0.5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2. Em Teste</v>
      </c>
      <c r="H161" s="80">
        <f>VLOOKUP(A161,'Aux - pivots1'!$A:$B,2,0)</f>
        <v>2</v>
      </c>
      <c r="I161" s="100">
        <f>SUMIFS(Table1[Estimação (horas)],Table1[Tabela],Plano_V3!E161,Table1[Campo],Plano_V3!F161)</f>
        <v>4.0999999999999996</v>
      </c>
      <c r="J161" s="100">
        <f t="shared" si="24"/>
        <v>0.51249999999999996</v>
      </c>
      <c r="K161" s="100">
        <f>SUMIFS(Table1[Horas efetivas],Table1[Tabela],Plano_V3!E161,Table1[Campo],Plano_V3!F161)</f>
        <v>2.0499999999999998</v>
      </c>
      <c r="L161" s="100">
        <f t="shared" si="25"/>
        <v>0.25624999999999998</v>
      </c>
      <c r="M161" s="100">
        <f t="shared" si="26"/>
        <v>0.5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2. Em Teste</v>
      </c>
      <c r="H163" s="80">
        <f>VLOOKUP(A163,'Aux - pivots1'!$A:$B,2,0)</f>
        <v>2</v>
      </c>
      <c r="I163" s="100">
        <f>SUMIFS(Table1[Estimação (horas)],Table1[Tabela],Plano_V3!E163,Table1[Campo],Plano_V3!F163)</f>
        <v>4.0999999999999996</v>
      </c>
      <c r="J163" s="100">
        <f t="shared" si="24"/>
        <v>0.51249999999999996</v>
      </c>
      <c r="K163" s="100">
        <f>SUMIFS(Table1[Horas efetivas],Table1[Tabela],Plano_V3!E163,Table1[Campo],Plano_V3!F163)</f>
        <v>2.0499999999999998</v>
      </c>
      <c r="L163" s="100">
        <f t="shared" si="25"/>
        <v>0.25624999999999998</v>
      </c>
      <c r="M163" s="100">
        <f t="shared" si="26"/>
        <v>0.5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2. Em Teste</v>
      </c>
      <c r="H164" s="80">
        <f>VLOOKUP(A164,'Aux - pivots1'!$A:$B,2,0)</f>
        <v>2</v>
      </c>
      <c r="I164" s="100">
        <f>SUMIFS(Table1[Estimação (horas)],Table1[Tabela],Plano_V3!E164,Table1[Campo],Plano_V3!F164)</f>
        <v>4.0999999999999996</v>
      </c>
      <c r="J164" s="100">
        <f t="shared" si="24"/>
        <v>0.51249999999999996</v>
      </c>
      <c r="K164" s="100">
        <f>SUMIFS(Table1[Horas efetivas],Table1[Tabela],Plano_V3!E164,Table1[Campo],Plano_V3!F164)</f>
        <v>2.0499999999999998</v>
      </c>
      <c r="L164" s="100">
        <f t="shared" si="25"/>
        <v>0.25624999999999998</v>
      </c>
      <c r="M164" s="100">
        <f t="shared" si="26"/>
        <v>0.5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2. Em Teste</v>
      </c>
      <c r="H165" s="80">
        <f>VLOOKUP(A165,'Aux - pivots1'!$A:$B,2,0)</f>
        <v>2</v>
      </c>
      <c r="I165" s="100">
        <f>SUMIFS(Table1[Estimação (horas)],Table1[Tabela],Plano_V3!E165,Table1[Campo],Plano_V3!F165)</f>
        <v>4.0999999999999996</v>
      </c>
      <c r="J165" s="100">
        <f t="shared" si="24"/>
        <v>0.51249999999999996</v>
      </c>
      <c r="K165" s="100">
        <f>SUMIFS(Table1[Horas efetivas],Table1[Tabela],Plano_V3!E165,Table1[Campo],Plano_V3!F165)</f>
        <v>2.0499999999999998</v>
      </c>
      <c r="L165" s="100">
        <f t="shared" si="25"/>
        <v>0.25624999999999998</v>
      </c>
      <c r="M165" s="100">
        <f t="shared" si="26"/>
        <v>0.5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2. Em Teste</v>
      </c>
      <c r="H166" s="80">
        <f>VLOOKUP(A166,'Aux - pivots1'!$A:$B,2,0)</f>
        <v>2</v>
      </c>
      <c r="I166" s="100">
        <f>SUMIFS(Table1[Estimação (horas)],Table1[Tabela],Plano_V3!E166,Table1[Campo],Plano_V3!F166)</f>
        <v>4.0999999999999996</v>
      </c>
      <c r="J166" s="100">
        <f t="shared" si="24"/>
        <v>0.51249999999999996</v>
      </c>
      <c r="K166" s="100">
        <f>SUMIFS(Table1[Horas efetivas],Table1[Tabela],Plano_V3!E166,Table1[Campo],Plano_V3!F166)</f>
        <v>2.0499999999999998</v>
      </c>
      <c r="L166" s="100">
        <f t="shared" si="25"/>
        <v>0.25624999999999998</v>
      </c>
      <c r="M166" s="100">
        <f t="shared" si="26"/>
        <v>0.5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2. Em Teste</v>
      </c>
      <c r="H167" s="80">
        <f>VLOOKUP(A167,'Aux - pivots1'!$A:$B,2,0)</f>
        <v>2</v>
      </c>
      <c r="I167" s="100">
        <f>SUMIFS(Table1[Estimação (horas)],Table1[Tabela],Plano_V3!E167,Table1[Campo],Plano_V3!F167)</f>
        <v>4.0999999999999996</v>
      </c>
      <c r="J167" s="100">
        <f t="shared" si="24"/>
        <v>0.51249999999999996</v>
      </c>
      <c r="K167" s="100">
        <f>SUMIFS(Table1[Horas efetivas],Table1[Tabela],Plano_V3!E167,Table1[Campo],Plano_V3!F167)</f>
        <v>2.0499999999999998</v>
      </c>
      <c r="L167" s="100">
        <f t="shared" si="25"/>
        <v>0.25624999999999998</v>
      </c>
      <c r="M167" s="100">
        <f t="shared" si="26"/>
        <v>0.5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2. Em Teste</v>
      </c>
      <c r="H168" s="80">
        <f>VLOOKUP(A168,'Aux - pivots1'!$A:$B,2,0)</f>
        <v>2</v>
      </c>
      <c r="I168" s="100">
        <f>SUMIFS(Table1[Estimação (horas)],Table1[Tabela],Plano_V3!E168,Table1[Campo],Plano_V3!F168)</f>
        <v>4.0999999999999996</v>
      </c>
      <c r="J168" s="100">
        <f t="shared" si="24"/>
        <v>0.51249999999999996</v>
      </c>
      <c r="K168" s="100">
        <f>SUMIFS(Table1[Horas efetivas],Table1[Tabela],Plano_V3!E168,Table1[Campo],Plano_V3!F168)</f>
        <v>2.0499999999999998</v>
      </c>
      <c r="L168" s="100">
        <f t="shared" si="25"/>
        <v>0.25624999999999998</v>
      </c>
      <c r="M168" s="100">
        <f t="shared" si="26"/>
        <v>0.5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2. Em Teste</v>
      </c>
      <c r="H169" s="80">
        <f>VLOOKUP(A169,'Aux - pivots1'!$A:$B,2,0)</f>
        <v>2</v>
      </c>
      <c r="I169" s="100">
        <f>SUMIFS(Table1[Estimação (horas)],Table1[Tabela],Plano_V3!E169,Table1[Campo],Plano_V3!F169)</f>
        <v>4.0999999999999996</v>
      </c>
      <c r="J169" s="100">
        <f t="shared" si="24"/>
        <v>0.51249999999999996</v>
      </c>
      <c r="K169" s="100">
        <f>SUMIFS(Table1[Horas efetivas],Table1[Tabela],Plano_V3!E169,Table1[Campo],Plano_V3!F169)</f>
        <v>2.0499999999999998</v>
      </c>
      <c r="L169" s="100">
        <f t="shared" si="25"/>
        <v>0.25624999999999998</v>
      </c>
      <c r="M169" s="100">
        <f t="shared" si="26"/>
        <v>0.5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2. Em Teste</v>
      </c>
      <c r="H170" s="80">
        <f>VLOOKUP(A170,'Aux - pivots1'!$A:$B,2,0)</f>
        <v>2</v>
      </c>
      <c r="I170" s="100">
        <f>SUMIFS(Table1[Estimação (horas)],Table1[Tabela],Plano_V3!E170,Table1[Campo],Plano_V3!F170)</f>
        <v>4.0999999999999996</v>
      </c>
      <c r="J170" s="100">
        <f t="shared" ref="J170:J195" si="29">I170/8</f>
        <v>0.51249999999999996</v>
      </c>
      <c r="K170" s="100">
        <f>SUMIFS(Table1[Horas efetivas],Table1[Tabela],Plano_V3!E170,Table1[Campo],Plano_V3!F170)</f>
        <v>2.0499999999999998</v>
      </c>
      <c r="L170" s="100">
        <f t="shared" ref="L170:L195" si="30">K170/8</f>
        <v>0.25624999999999998</v>
      </c>
      <c r="M170" s="100">
        <f t="shared" ref="M170:M196" si="31">L170/J170</f>
        <v>0.5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2. Em Teste</v>
      </c>
      <c r="H172" s="80">
        <f>VLOOKUP(A172,'Aux - pivots1'!$A:$B,2,0)</f>
        <v>2</v>
      </c>
      <c r="I172" s="100">
        <f>SUMIFS(Table1[Estimação (horas)],Table1[Tabela],Plano_V3!E172,Table1[Campo],Plano_V3!F172)</f>
        <v>4.0999999999999996</v>
      </c>
      <c r="J172" s="100">
        <f t="shared" si="29"/>
        <v>0.51249999999999996</v>
      </c>
      <c r="K172" s="100">
        <f>SUMIFS(Table1[Horas efetivas],Table1[Tabela],Plano_V3!E172,Table1[Campo],Plano_V3!F172)</f>
        <v>2.0499999999999998</v>
      </c>
      <c r="L172" s="100">
        <f t="shared" si="30"/>
        <v>0.25624999999999998</v>
      </c>
      <c r="M172" s="100">
        <f t="shared" si="31"/>
        <v>0.5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2. Em Teste</v>
      </c>
      <c r="H173" s="80">
        <f>VLOOKUP(A173,'Aux - pivots1'!$A:$B,2,0)</f>
        <v>2</v>
      </c>
      <c r="I173" s="100">
        <f>SUMIFS(Table1[Estimação (horas)],Table1[Tabela],Plano_V3!E173,Table1[Campo],Plano_V3!F173)</f>
        <v>4.0999999999999996</v>
      </c>
      <c r="J173" s="100">
        <f t="shared" si="29"/>
        <v>0.51249999999999996</v>
      </c>
      <c r="K173" s="100">
        <f>SUMIFS(Table1[Horas efetivas],Table1[Tabela],Plano_V3!E173,Table1[Campo],Plano_V3!F173)</f>
        <v>2.0499999999999998</v>
      </c>
      <c r="L173" s="100">
        <f t="shared" si="30"/>
        <v>0.25624999999999998</v>
      </c>
      <c r="M173" s="100">
        <f t="shared" si="31"/>
        <v>0.5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2. Em Teste</v>
      </c>
      <c r="H174" s="80">
        <f>VLOOKUP(A174,'Aux - pivots1'!$A:$B,2,0)</f>
        <v>2</v>
      </c>
      <c r="I174" s="100">
        <f>SUMIFS(Table1[Estimação (horas)],Table1[Tabela],Plano_V3!E174,Table1[Campo],Plano_V3!F174)</f>
        <v>4.0999999999999996</v>
      </c>
      <c r="J174" s="100">
        <f t="shared" si="29"/>
        <v>0.51249999999999996</v>
      </c>
      <c r="K174" s="100">
        <f>SUMIFS(Table1[Horas efetivas],Table1[Tabela],Plano_V3!E174,Table1[Campo],Plano_V3!F174)</f>
        <v>2.0499999999999998</v>
      </c>
      <c r="L174" s="100">
        <f t="shared" si="30"/>
        <v>0.25624999999999998</v>
      </c>
      <c r="M174" s="100">
        <f t="shared" si="31"/>
        <v>0.5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2. Em Teste</v>
      </c>
      <c r="H175" s="80">
        <f>VLOOKUP(A175,'Aux - pivots1'!$A:$B,2,0)</f>
        <v>2</v>
      </c>
      <c r="I175" s="100">
        <f>SUMIFS(Table1[Estimação (horas)],Table1[Tabela],Plano_V3!E175,Table1[Campo],Plano_V3!F175)</f>
        <v>4.0999999999999996</v>
      </c>
      <c r="J175" s="100">
        <f t="shared" si="29"/>
        <v>0.51249999999999996</v>
      </c>
      <c r="K175" s="100">
        <f>SUMIFS(Table1[Horas efetivas],Table1[Tabela],Plano_V3!E175,Table1[Campo],Plano_V3!F175)</f>
        <v>2.0499999999999998</v>
      </c>
      <c r="L175" s="100">
        <f t="shared" si="30"/>
        <v>0.25624999999999998</v>
      </c>
      <c r="M175" s="100">
        <f t="shared" si="31"/>
        <v>0.5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2. Em Teste</v>
      </c>
      <c r="H176" s="80">
        <f>VLOOKUP(A176,'Aux - pivots1'!$A:$B,2,0)</f>
        <v>2</v>
      </c>
      <c r="I176" s="100">
        <f>SUMIFS(Table1[Estimação (horas)],Table1[Tabela],Plano_V3!E176,Table1[Campo],Plano_V3!F176)</f>
        <v>4.0999999999999996</v>
      </c>
      <c r="J176" s="100">
        <f t="shared" si="29"/>
        <v>0.51249999999999996</v>
      </c>
      <c r="K176" s="100">
        <f>SUMIFS(Table1[Horas efetivas],Table1[Tabela],Plano_V3!E176,Table1[Campo],Plano_V3!F176)</f>
        <v>2.0499999999999998</v>
      </c>
      <c r="L176" s="100">
        <f t="shared" si="30"/>
        <v>0.25624999999999998</v>
      </c>
      <c r="M176" s="100">
        <f t="shared" si="31"/>
        <v>0.5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2. Em Teste</v>
      </c>
      <c r="H177" s="80">
        <f>VLOOKUP(A177,'Aux - pivots1'!$A:$B,2,0)</f>
        <v>2</v>
      </c>
      <c r="I177" s="100">
        <f>SUMIFS(Table1[Estimação (horas)],Table1[Tabela],Plano_V3!E177,Table1[Campo],Plano_V3!F177)</f>
        <v>4.0999999999999996</v>
      </c>
      <c r="J177" s="100">
        <f t="shared" si="29"/>
        <v>0.51249999999999996</v>
      </c>
      <c r="K177" s="100">
        <f>SUMIFS(Table1[Horas efetivas],Table1[Tabela],Plano_V3!E177,Table1[Campo],Plano_V3!F177)</f>
        <v>2.0499999999999998</v>
      </c>
      <c r="L177" s="100">
        <f t="shared" si="30"/>
        <v>0.25624999999999998</v>
      </c>
      <c r="M177" s="100">
        <f t="shared" si="31"/>
        <v>0.5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2. Em Teste</v>
      </c>
      <c r="H178" s="80">
        <f>VLOOKUP(A178,'Aux - pivots1'!$A:$B,2,0)</f>
        <v>2</v>
      </c>
      <c r="I178" s="100">
        <f>SUMIFS(Table1[Estimação (horas)],Table1[Tabela],Plano_V3!E178,Table1[Campo],Plano_V3!F178)</f>
        <v>4.0999999999999996</v>
      </c>
      <c r="J178" s="100">
        <f t="shared" si="29"/>
        <v>0.51249999999999996</v>
      </c>
      <c r="K178" s="100">
        <f>SUMIFS(Table1[Horas efetivas],Table1[Tabela],Plano_V3!E178,Table1[Campo],Plano_V3!F178)</f>
        <v>2.0499999999999998</v>
      </c>
      <c r="L178" s="100">
        <f t="shared" si="30"/>
        <v>0.25624999999999998</v>
      </c>
      <c r="M178" s="100">
        <f t="shared" si="31"/>
        <v>0.5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2. Em Teste</v>
      </c>
      <c r="H179" s="80">
        <f>VLOOKUP(A179,'Aux - pivots1'!$A:$B,2,0)</f>
        <v>2</v>
      </c>
      <c r="I179" s="100">
        <f>SUMIFS(Table1[Estimação (horas)],Table1[Tabela],Plano_V3!E179,Table1[Campo],Plano_V3!F179)</f>
        <v>4.0999999999999996</v>
      </c>
      <c r="J179" s="100">
        <f t="shared" si="29"/>
        <v>0.51249999999999996</v>
      </c>
      <c r="K179" s="100">
        <f>SUMIFS(Table1[Horas efetivas],Table1[Tabela],Plano_V3!E179,Table1[Campo],Plano_V3!F179)</f>
        <v>2.0499999999999998</v>
      </c>
      <c r="L179" s="100">
        <f t="shared" si="30"/>
        <v>0.25624999999999998</v>
      </c>
      <c r="M179" s="100">
        <f t="shared" si="31"/>
        <v>0.5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2. Em Teste</v>
      </c>
      <c r="H180" s="80">
        <f>VLOOKUP(A180,'Aux - pivots1'!$A:$B,2,0)</f>
        <v>2</v>
      </c>
      <c r="I180" s="100">
        <f>SUMIFS(Table1[Estimação (horas)],Table1[Tabela],Plano_V3!E180,Table1[Campo],Plano_V3!F180)</f>
        <v>4.0999999999999996</v>
      </c>
      <c r="J180" s="100">
        <f t="shared" si="29"/>
        <v>0.51249999999999996</v>
      </c>
      <c r="K180" s="100">
        <f>SUMIFS(Table1[Horas efetivas],Table1[Tabela],Plano_V3!E180,Table1[Campo],Plano_V3!F180)</f>
        <v>2.0499999999999998</v>
      </c>
      <c r="L180" s="100">
        <f t="shared" si="30"/>
        <v>0.25624999999999998</v>
      </c>
      <c r="M180" s="100">
        <f t="shared" si="31"/>
        <v>0.5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2. Em Teste</v>
      </c>
      <c r="H181" s="80">
        <f>VLOOKUP(A181,'Aux - pivots1'!$A:$B,2,0)</f>
        <v>2</v>
      </c>
      <c r="I181" s="100">
        <f>SUMIFS(Table1[Estimação (horas)],Table1[Tabela],Plano_V3!E181,Table1[Campo],Plano_V3!F181)</f>
        <v>4.0999999999999996</v>
      </c>
      <c r="J181" s="100">
        <f t="shared" si="29"/>
        <v>0.51249999999999996</v>
      </c>
      <c r="K181" s="100">
        <f>SUMIFS(Table1[Horas efetivas],Table1[Tabela],Plano_V3!E181,Table1[Campo],Plano_V3!F181)</f>
        <v>2.0499999999999998</v>
      </c>
      <c r="L181" s="100">
        <f t="shared" si="30"/>
        <v>0.25624999999999998</v>
      </c>
      <c r="M181" s="100">
        <f t="shared" si="31"/>
        <v>0.5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2. Em Teste</v>
      </c>
      <c r="H182" s="80">
        <f>VLOOKUP(A182,'Aux - pivots1'!$A:$B,2,0)</f>
        <v>2</v>
      </c>
      <c r="I182" s="100">
        <f>SUMIFS(Table1[Estimação (horas)],Table1[Tabela],Plano_V3!E182,Table1[Campo],Plano_V3!F182)</f>
        <v>4.0999999999999996</v>
      </c>
      <c r="J182" s="100">
        <f t="shared" si="29"/>
        <v>0.51249999999999996</v>
      </c>
      <c r="K182" s="100">
        <f>SUMIFS(Table1[Horas efetivas],Table1[Tabela],Plano_V3!E182,Table1[Campo],Plano_V3!F182)</f>
        <v>2.0499999999999998</v>
      </c>
      <c r="L182" s="100">
        <f t="shared" si="30"/>
        <v>0.25624999999999998</v>
      </c>
      <c r="M182" s="100">
        <f t="shared" si="31"/>
        <v>0.5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2. Em Teste</v>
      </c>
      <c r="H183" s="80">
        <f>VLOOKUP(A183,'Aux - pivots1'!$A:$B,2,0)</f>
        <v>2</v>
      </c>
      <c r="I183" s="100">
        <f>SUMIFS(Table1[Estimação (horas)],Table1[Tabela],Plano_V3!E183,Table1[Campo],Plano_V3!F183)</f>
        <v>4.0999999999999996</v>
      </c>
      <c r="J183" s="100">
        <f t="shared" si="29"/>
        <v>0.51249999999999996</v>
      </c>
      <c r="K183" s="100">
        <f>SUMIFS(Table1[Horas efetivas],Table1[Tabela],Plano_V3!E183,Table1[Campo],Plano_V3!F183)</f>
        <v>2.0499999999999998</v>
      </c>
      <c r="L183" s="100">
        <f t="shared" si="30"/>
        <v>0.25624999999999998</v>
      </c>
      <c r="M183" s="100">
        <f t="shared" si="31"/>
        <v>0.5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2. Em Teste</v>
      </c>
      <c r="H184" s="80">
        <f>VLOOKUP(A184,'Aux - pivots1'!$A:$B,2,0)</f>
        <v>2</v>
      </c>
      <c r="I184" s="100">
        <f>SUMIFS(Table1[Estimação (horas)],Table1[Tabela],Plano_V3!E184,Table1[Campo],Plano_V3!F184)</f>
        <v>4.0999999999999996</v>
      </c>
      <c r="J184" s="100">
        <f t="shared" si="29"/>
        <v>0.51249999999999996</v>
      </c>
      <c r="K184" s="100">
        <f>SUMIFS(Table1[Horas efetivas],Table1[Tabela],Plano_V3!E184,Table1[Campo],Plano_V3!F184)</f>
        <v>2.0499999999999998</v>
      </c>
      <c r="L184" s="100">
        <f t="shared" si="30"/>
        <v>0.25624999999999998</v>
      </c>
      <c r="M184" s="100">
        <f t="shared" si="31"/>
        <v>0.5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2. Em Teste</v>
      </c>
      <c r="H185" s="80">
        <f>VLOOKUP(A185,'Aux - pivots1'!$A:$B,2,0)</f>
        <v>2</v>
      </c>
      <c r="I185" s="100">
        <f>SUMIFS(Table1[Estimação (horas)],Table1[Tabela],Plano_V3!E185,Table1[Campo],Plano_V3!F185)</f>
        <v>4.0999999999999996</v>
      </c>
      <c r="J185" s="100">
        <f t="shared" si="29"/>
        <v>0.51249999999999996</v>
      </c>
      <c r="K185" s="100">
        <f>SUMIFS(Table1[Horas efetivas],Table1[Tabela],Plano_V3!E185,Table1[Campo],Plano_V3!F185)</f>
        <v>2.0499999999999998</v>
      </c>
      <c r="L185" s="100">
        <f t="shared" si="30"/>
        <v>0.25624999999999998</v>
      </c>
      <c r="M185" s="100">
        <f t="shared" si="31"/>
        <v>0.5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2. Em Teste</v>
      </c>
      <c r="H186" s="80">
        <f>VLOOKUP(A186,'Aux - pivots1'!$A:$B,2,0)</f>
        <v>2</v>
      </c>
      <c r="I186" s="100">
        <f>SUMIFS(Table1[Estimação (horas)],Table1[Tabela],Plano_V3!E186,Table1[Campo],Plano_V3!F186)</f>
        <v>4.0999999999999996</v>
      </c>
      <c r="J186" s="100">
        <f t="shared" si="29"/>
        <v>0.51249999999999996</v>
      </c>
      <c r="K186" s="100">
        <f>SUMIFS(Table1[Horas efetivas],Table1[Tabela],Plano_V3!E186,Table1[Campo],Plano_V3!F186)</f>
        <v>2.0499999999999998</v>
      </c>
      <c r="L186" s="100">
        <f t="shared" si="30"/>
        <v>0.25624999999999998</v>
      </c>
      <c r="M186" s="100">
        <f t="shared" si="31"/>
        <v>0.5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2. Em Teste</v>
      </c>
      <c r="H187" s="80">
        <f>VLOOKUP(A187,'Aux - pivots1'!$A:$B,2,0)</f>
        <v>2</v>
      </c>
      <c r="I187" s="100">
        <f>SUMIFS(Table1[Estimação (horas)],Table1[Tabela],Plano_V3!E187,Table1[Campo],Plano_V3!F187)</f>
        <v>4.0999999999999996</v>
      </c>
      <c r="J187" s="100">
        <f t="shared" si="29"/>
        <v>0.51249999999999996</v>
      </c>
      <c r="K187" s="100">
        <f>SUMIFS(Table1[Horas efetivas],Table1[Tabela],Plano_V3!E187,Table1[Campo],Plano_V3!F187)</f>
        <v>2.0499999999999998</v>
      </c>
      <c r="L187" s="100">
        <f t="shared" si="30"/>
        <v>0.25624999999999998</v>
      </c>
      <c r="M187" s="100">
        <f t="shared" si="31"/>
        <v>0.5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2. Em Teste</v>
      </c>
      <c r="H188" s="80">
        <f>VLOOKUP(A188,'Aux - pivots1'!$A:$B,2,0)</f>
        <v>2</v>
      </c>
      <c r="I188" s="100">
        <f>SUMIFS(Table1[Estimação (horas)],Table1[Tabela],Plano_V3!E188,Table1[Campo],Plano_V3!F188)</f>
        <v>4.0999999999999996</v>
      </c>
      <c r="J188" s="100">
        <f t="shared" si="29"/>
        <v>0.51249999999999996</v>
      </c>
      <c r="K188" s="100">
        <f>SUMIFS(Table1[Horas efetivas],Table1[Tabela],Plano_V3!E188,Table1[Campo],Plano_V3!F188)</f>
        <v>2.0499999999999998</v>
      </c>
      <c r="L188" s="100">
        <f t="shared" si="30"/>
        <v>0.25624999999999998</v>
      </c>
      <c r="M188" s="100">
        <f t="shared" si="31"/>
        <v>0.5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2. Em Teste</v>
      </c>
      <c r="H189" s="80">
        <f>VLOOKUP(A189,'Aux - pivots1'!$A:$B,2,0)</f>
        <v>2</v>
      </c>
      <c r="I189" s="100">
        <f>SUMIFS(Table1[Estimação (horas)],Table1[Tabela],Plano_V3!E189,Table1[Campo],Plano_V3!F189)</f>
        <v>4.0999999999999996</v>
      </c>
      <c r="J189" s="100">
        <f t="shared" si="29"/>
        <v>0.51249999999999996</v>
      </c>
      <c r="K189" s="100">
        <f>SUMIFS(Table1[Horas efetivas],Table1[Tabela],Plano_V3!E189,Table1[Campo],Plano_V3!F189)</f>
        <v>2.0499999999999998</v>
      </c>
      <c r="L189" s="100">
        <f t="shared" si="30"/>
        <v>0.25624999999999998</v>
      </c>
      <c r="M189" s="100">
        <f t="shared" si="31"/>
        <v>0.5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2. Em Teste</v>
      </c>
      <c r="H190" s="80">
        <f>VLOOKUP(A190,'Aux - pivots1'!$A:$B,2,0)</f>
        <v>2</v>
      </c>
      <c r="I190" s="100">
        <f>SUMIFS(Table1[Estimação (horas)],Table1[Tabela],Plano_V3!E190,Table1[Campo],Plano_V3!F190)</f>
        <v>4.0999999999999996</v>
      </c>
      <c r="J190" s="100">
        <f t="shared" si="29"/>
        <v>0.51249999999999996</v>
      </c>
      <c r="K190" s="100">
        <f>SUMIFS(Table1[Horas efetivas],Table1[Tabela],Plano_V3!E190,Table1[Campo],Plano_V3!F190)</f>
        <v>2.0499999999999998</v>
      </c>
      <c r="L190" s="100">
        <f t="shared" si="30"/>
        <v>0.25624999999999998</v>
      </c>
      <c r="M190" s="100">
        <f t="shared" si="31"/>
        <v>0.5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2. Em Teste</v>
      </c>
      <c r="H191" s="80">
        <f>VLOOKUP(A191,'Aux - pivots1'!$A:$B,2,0)</f>
        <v>2</v>
      </c>
      <c r="I191" s="100">
        <f>SUMIFS(Table1[Estimação (horas)],Table1[Tabela],Plano_V3!E191,Table1[Campo],Plano_V3!F191)</f>
        <v>4.0999999999999996</v>
      </c>
      <c r="J191" s="100">
        <f t="shared" si="29"/>
        <v>0.51249999999999996</v>
      </c>
      <c r="K191" s="100">
        <f>SUMIFS(Table1[Horas efetivas],Table1[Tabela],Plano_V3!E191,Table1[Campo],Plano_V3!F191)</f>
        <v>2.0499999999999998</v>
      </c>
      <c r="L191" s="100">
        <f t="shared" si="30"/>
        <v>0.25624999999999998</v>
      </c>
      <c r="M191" s="100">
        <f t="shared" si="31"/>
        <v>0.5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2. Em Teste</v>
      </c>
      <c r="H192" s="80">
        <f>VLOOKUP(A192,'Aux - pivots1'!$A:$B,2,0)</f>
        <v>2</v>
      </c>
      <c r="I192" s="100">
        <f>SUMIFS(Table1[Estimação (horas)],Table1[Tabela],Plano_V3!E192,Table1[Campo],Plano_V3!F192)</f>
        <v>4.0999999999999996</v>
      </c>
      <c r="J192" s="100">
        <f t="shared" si="29"/>
        <v>0.51249999999999996</v>
      </c>
      <c r="K192" s="100">
        <f>SUMIFS(Table1[Horas efetivas],Table1[Tabela],Plano_V3!E192,Table1[Campo],Plano_V3!F192)</f>
        <v>2.0499999999999998</v>
      </c>
      <c r="L192" s="100">
        <f t="shared" si="30"/>
        <v>0.25624999999999998</v>
      </c>
      <c r="M192" s="100">
        <f t="shared" si="31"/>
        <v>0.5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2. Em Teste</v>
      </c>
      <c r="H193" s="80">
        <f>VLOOKUP(A193,'Aux - pivots1'!$A:$B,2,0)</f>
        <v>2</v>
      </c>
      <c r="I193" s="100">
        <f>SUMIFS(Table1[Estimação (horas)],Table1[Tabela],Plano_V3!E193,Table1[Campo],Plano_V3!F193)</f>
        <v>4.0999999999999996</v>
      </c>
      <c r="J193" s="100">
        <f t="shared" si="29"/>
        <v>0.51249999999999996</v>
      </c>
      <c r="K193" s="100">
        <f>SUMIFS(Table1[Horas efetivas],Table1[Tabela],Plano_V3!E193,Table1[Campo],Plano_V3!F193)</f>
        <v>2.0499999999999998</v>
      </c>
      <c r="L193" s="100">
        <f t="shared" si="30"/>
        <v>0.25624999999999998</v>
      </c>
      <c r="M193" s="100">
        <f t="shared" si="31"/>
        <v>0.5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2. Em Teste</v>
      </c>
      <c r="H194" s="80">
        <f>VLOOKUP(A194,'Aux - pivots1'!$A:$B,2,0)</f>
        <v>2</v>
      </c>
      <c r="I194" s="100">
        <f>SUMIFS(Table1[Estimação (horas)],Table1[Tabela],Plano_V3!E194,Table1[Campo],Plano_V3!F194)</f>
        <v>4.0999999999999996</v>
      </c>
      <c r="J194" s="100">
        <f t="shared" si="29"/>
        <v>0.51249999999999996</v>
      </c>
      <c r="K194" s="100">
        <f>SUMIFS(Table1[Horas efetivas],Table1[Tabela],Plano_V3!E194,Table1[Campo],Plano_V3!F194)</f>
        <v>2.0499999999999998</v>
      </c>
      <c r="L194" s="100">
        <f t="shared" si="30"/>
        <v>0.25624999999999998</v>
      </c>
      <c r="M194" s="100">
        <f t="shared" si="31"/>
        <v>0.5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2. Em Teste</v>
      </c>
      <c r="H195" s="80">
        <f>VLOOKUP(A195,'Aux - pivots1'!$A:$B,2,0)</f>
        <v>2</v>
      </c>
      <c r="I195" s="100">
        <f>SUMIFS(Table1[Estimação (horas)],Table1[Tabela],Plano_V3!E195,Table1[Campo],Plano_V3!F195)</f>
        <v>4.0999999999999996</v>
      </c>
      <c r="J195" s="100">
        <f t="shared" si="29"/>
        <v>0.51249999999999996</v>
      </c>
      <c r="K195" s="100">
        <f>SUMIFS(Table1[Horas efetivas],Table1[Tabela],Plano_V3!E195,Table1[Campo],Plano_V3!F195)</f>
        <v>2.0499999999999998</v>
      </c>
      <c r="L195" s="100">
        <f t="shared" si="30"/>
        <v>0.25624999999999998</v>
      </c>
      <c r="M195" s="100">
        <f t="shared" si="31"/>
        <v>0.5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61.681250000000119</v>
      </c>
      <c r="L196" s="100">
        <f>K196/8</f>
        <v>7.7101562500000149</v>
      </c>
      <c r="M196" s="100">
        <f t="shared" si="31"/>
        <v>0.69499999999999929</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c r="A360" s="31" t="str">
        <f t="shared" si="48"/>
        <v>Re-testesn.a.</v>
      </c>
      <c r="B360" s="83" t="s">
        <v>28</v>
      </c>
      <c r="C360" s="84" t="s">
        <v>178</v>
      </c>
      <c r="D360" s="80" t="s">
        <v>40</v>
      </c>
      <c r="E360" s="82" t="s">
        <v>53</v>
      </c>
      <c r="F360" s="80" t="s">
        <v>38</v>
      </c>
      <c r="G360" s="80" t="s">
        <v>300</v>
      </c>
      <c r="H360" s="80"/>
      <c r="I360" s="100">
        <f>J360*8</f>
        <v>16</v>
      </c>
      <c r="J360" s="100">
        <v>2</v>
      </c>
      <c r="K360" s="100"/>
      <c r="L360" s="100"/>
      <c r="M360" s="191">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8"/>
        <v>modesg_out_empr_info_nfinn.a.</v>
      </c>
      <c r="B381" s="83" t="s">
        <v>28</v>
      </c>
      <c r="C381" s="84" t="s">
        <v>301</v>
      </c>
      <c r="D381" s="80" t="s">
        <v>36</v>
      </c>
      <c r="E381" s="82" t="s">
        <v>312</v>
      </c>
      <c r="F381" s="80" t="s">
        <v>38</v>
      </c>
      <c r="G381" s="80" t="str">
        <f>INDEX(Auxiliar!$B$16:$B$23,MATCH(Plano_V3!H381,Auxiliar!$C$16:$C$23,0),1)</f>
        <v>2. Em Teste</v>
      </c>
      <c r="H381" s="80">
        <f>VLOOKUP(A381,'Aux - pivots1'!$A:$B,2,0)</f>
        <v>2</v>
      </c>
      <c r="I381" s="100">
        <f>SUMIFS(Table1[Estimação (horas)],Table1[Tabela],Plano_V3!E381,Table1[Campo],Plano_V3!F381)</f>
        <v>8</v>
      </c>
      <c r="J381" s="100">
        <f t="shared" si="49"/>
        <v>1</v>
      </c>
      <c r="K381" s="100">
        <f>SUMIFS(Table1[Horas efetivas],Table1[Tabela],Plano_V3!E381,Table1[Campo],Plano_V3!F381)</f>
        <v>4</v>
      </c>
      <c r="L381" s="100">
        <f t="shared" si="50"/>
        <v>0.5</v>
      </c>
      <c r="M381" s="100">
        <f t="shared" si="51"/>
        <v>0.5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8"/>
        <v>modesg_out_empr_info_nfincca_capex_enblng_algnd</v>
      </c>
      <c r="B382" s="83" t="s">
        <v>28</v>
      </c>
      <c r="C382" s="84" t="s">
        <v>301</v>
      </c>
      <c r="D382" s="80" t="s">
        <v>40</v>
      </c>
      <c r="E382" s="82" t="s">
        <v>312</v>
      </c>
      <c r="F382" s="80" t="s">
        <v>241</v>
      </c>
      <c r="G382" s="80" t="str">
        <f>INDEX(Auxiliar!$B$16:$B$23,MATCH(Plano_V3!H382,Auxiliar!$C$16:$C$23,0),1)</f>
        <v>2. Em Teste</v>
      </c>
      <c r="H382" s="80">
        <f>VLOOKUP(A382,'Aux - pivots1'!$A:$B,2,0)</f>
        <v>2</v>
      </c>
      <c r="I382" s="100">
        <f>SUMIFS(Table1[Estimação (horas)],Table1[Tabela],Plano_V3!E382,Table1[Campo],Plano_V3!F382)</f>
        <v>16.100000000000001</v>
      </c>
      <c r="J382" s="100">
        <f t="shared" si="49"/>
        <v>2.0125000000000002</v>
      </c>
      <c r="K382" s="100">
        <f>SUMIFS(Table1[Horas efetivas],Table1[Tabela],Plano_V3!E382,Table1[Campo],Plano_V3!F382)</f>
        <v>8.0500000000000007</v>
      </c>
      <c r="L382" s="100">
        <f t="shared" si="50"/>
        <v>1.0062500000000001</v>
      </c>
      <c r="M382" s="100">
        <f t="shared" si="51"/>
        <v>0.5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8"/>
        <v>modesg_out_empr_info_nfincca_capex_own_prfrmnce_algnd</v>
      </c>
      <c r="B383" s="83" t="s">
        <v>28</v>
      </c>
      <c r="C383" s="84" t="s">
        <v>301</v>
      </c>
      <c r="D383" s="80" t="s">
        <v>40</v>
      </c>
      <c r="E383" s="82" t="s">
        <v>312</v>
      </c>
      <c r="F383" s="80" t="s">
        <v>242</v>
      </c>
      <c r="G383" s="80" t="str">
        <f>INDEX(Auxiliar!$B$16:$B$23,MATCH(Plano_V3!H383,Auxiliar!$C$16:$C$23,0),1)</f>
        <v>2. Em Teste</v>
      </c>
      <c r="H383" s="80">
        <f>VLOOKUP(A383,'Aux - pivots1'!$A:$B,2,0)</f>
        <v>2</v>
      </c>
      <c r="I383" s="100">
        <f>SUMIFS(Table1[Estimação (horas)],Table1[Tabela],Plano_V3!E383,Table1[Campo],Plano_V3!F383)</f>
        <v>16.100000000000001</v>
      </c>
      <c r="J383" s="100">
        <f t="shared" si="49"/>
        <v>2.0125000000000002</v>
      </c>
      <c r="K383" s="100">
        <f>SUMIFS(Table1[Horas efetivas],Table1[Tabela],Plano_V3!E383,Table1[Campo],Plano_V3!F383)</f>
        <v>8.0500000000000007</v>
      </c>
      <c r="L383" s="100">
        <f t="shared" si="50"/>
        <v>1.0062500000000001</v>
      </c>
      <c r="M383" s="100">
        <f t="shared" si="51"/>
        <v>0.5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8"/>
        <v>modesg_out_empr_info_nfincca_capex_ttl_elgbl</v>
      </c>
      <c r="B384" s="83" t="s">
        <v>28</v>
      </c>
      <c r="C384" s="84" t="s">
        <v>301</v>
      </c>
      <c r="D384" s="80" t="s">
        <v>40</v>
      </c>
      <c r="E384" s="82" t="s">
        <v>312</v>
      </c>
      <c r="F384" s="80" t="s">
        <v>240</v>
      </c>
      <c r="G384" s="80" t="str">
        <f>INDEX(Auxiliar!$B$16:$B$23,MATCH(Plano_V3!H384,Auxiliar!$C$16:$C$23,0),1)</f>
        <v>2. Em Teste</v>
      </c>
      <c r="H384" s="80">
        <f>VLOOKUP(A384,'Aux - pivots1'!$A:$B,2,0)</f>
        <v>2</v>
      </c>
      <c r="I384" s="100">
        <f>SUMIFS(Table1[Estimação (horas)],Table1[Tabela],Plano_V3!E384,Table1[Campo],Plano_V3!F384)</f>
        <v>16.100000000000001</v>
      </c>
      <c r="J384" s="100">
        <f t="shared" si="49"/>
        <v>2.0125000000000002</v>
      </c>
      <c r="K384" s="100">
        <f>SUMIFS(Table1[Horas efetivas],Table1[Tabela],Plano_V3!E384,Table1[Campo],Plano_V3!F384)</f>
        <v>8.0500000000000007</v>
      </c>
      <c r="L384" s="100">
        <f t="shared" si="50"/>
        <v>1.0062500000000001</v>
      </c>
      <c r="M384" s="100">
        <f t="shared" si="51"/>
        <v>0.5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8"/>
        <v>modesg_out_empr_info_nfincca_trnvr_enblng_alignd</v>
      </c>
      <c r="B385" s="83" t="s">
        <v>28</v>
      </c>
      <c r="C385" s="84" t="s">
        <v>301</v>
      </c>
      <c r="D385" s="80" t="s">
        <v>40</v>
      </c>
      <c r="E385" s="82" t="s">
        <v>312</v>
      </c>
      <c r="F385" s="80" t="s">
        <v>238</v>
      </c>
      <c r="G385" s="80" t="str">
        <f>INDEX(Auxiliar!$B$16:$B$23,MATCH(Plano_V3!H385,Auxiliar!$C$16:$C$23,0),1)</f>
        <v>2. Em Teste</v>
      </c>
      <c r="H385" s="80">
        <f>VLOOKUP(A385,'Aux - pivots1'!$A:$B,2,0)</f>
        <v>2</v>
      </c>
      <c r="I385" s="100">
        <f>SUMIFS(Table1[Estimação (horas)],Table1[Tabela],Plano_V3!E385,Table1[Campo],Plano_V3!F385)</f>
        <v>16.100000000000001</v>
      </c>
      <c r="J385" s="100">
        <f t="shared" si="49"/>
        <v>2.0125000000000002</v>
      </c>
      <c r="K385" s="100">
        <f>SUMIFS(Table1[Horas efetivas],Table1[Tabela],Plano_V3!E385,Table1[Campo],Plano_V3!F385)</f>
        <v>8.0500000000000007</v>
      </c>
      <c r="L385" s="100">
        <f t="shared" si="50"/>
        <v>1.0062500000000001</v>
      </c>
      <c r="M385" s="100">
        <f t="shared" si="51"/>
        <v>0.5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8"/>
        <v>modesg_out_empr_info_nfincca_trnvr_ttl_elgbl</v>
      </c>
      <c r="B386" s="83" t="s">
        <v>28</v>
      </c>
      <c r="C386" s="84" t="s">
        <v>301</v>
      </c>
      <c r="D386" s="80" t="s">
        <v>40</v>
      </c>
      <c r="E386" s="82" t="s">
        <v>312</v>
      </c>
      <c r="F386" s="80" t="s">
        <v>237</v>
      </c>
      <c r="G386" s="80" t="str">
        <f>INDEX(Auxiliar!$B$16:$B$23,MATCH(Plano_V3!H386,Auxiliar!$C$16:$C$23,0),1)</f>
        <v>2. Em Teste</v>
      </c>
      <c r="H386" s="80">
        <f>VLOOKUP(A386,'Aux - pivots1'!$A:$B,2,0)</f>
        <v>2</v>
      </c>
      <c r="I386" s="100">
        <f>SUMIFS(Table1[Estimação (horas)],Table1[Tabela],Plano_V3!E386,Table1[Campo],Plano_V3!F386)</f>
        <v>16.100000000000001</v>
      </c>
      <c r="J386" s="100">
        <f t="shared" si="49"/>
        <v>2.0125000000000002</v>
      </c>
      <c r="K386" s="100">
        <f>SUMIFS(Table1[Horas efetivas],Table1[Tabela],Plano_V3!E386,Table1[Campo],Plano_V3!F386)</f>
        <v>8.0500000000000007</v>
      </c>
      <c r="L386" s="100">
        <f t="shared" si="50"/>
        <v>1.0062500000000001</v>
      </c>
      <c r="M386" s="100">
        <f t="shared" si="51"/>
        <v>0.5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2. Em Teste</v>
      </c>
      <c r="H387" s="80">
        <f>VLOOKUP(A387,'Aux - pivots1'!$A:$B,2,0)</f>
        <v>2</v>
      </c>
      <c r="I387" s="100">
        <f>SUMIFS(Table1[Estimação (horas)],Table1[Tabela],Plano_V3!E387,Table1[Campo],Plano_V3!F387)</f>
        <v>16.100000000000001</v>
      </c>
      <c r="J387" s="100">
        <f t="shared" si="49"/>
        <v>2.0125000000000002</v>
      </c>
      <c r="K387" s="100">
        <f>SUMIFS(Table1[Horas efetivas],Table1[Tabela],Plano_V3!E387,Table1[Campo],Plano_V3!F387)</f>
        <v>8.0500000000000007</v>
      </c>
      <c r="L387" s="100">
        <f t="shared" si="50"/>
        <v>1.0062500000000001</v>
      </c>
      <c r="M387" s="100">
        <f t="shared" si="51"/>
        <v>0.5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8"/>
        <v>modesg_out_empr_info_nfinccm_capex_enblng_algnd</v>
      </c>
      <c r="B388" s="83" t="s">
        <v>28</v>
      </c>
      <c r="C388" s="84" t="s">
        <v>301</v>
      </c>
      <c r="D388" s="80" t="s">
        <v>40</v>
      </c>
      <c r="E388" s="82" t="s">
        <v>312</v>
      </c>
      <c r="F388" s="80" t="s">
        <v>248</v>
      </c>
      <c r="G388" s="80" t="str">
        <f>INDEX(Auxiliar!$B$16:$B$23,MATCH(Plano_V3!H388,Auxiliar!$C$16:$C$23,0),1)</f>
        <v>2. Em Teste</v>
      </c>
      <c r="H388" s="80">
        <f>VLOOKUP(A388,'Aux - pivots1'!$A:$B,2,0)</f>
        <v>2</v>
      </c>
      <c r="I388" s="100">
        <f>SUMIFS(Table1[Estimação (horas)],Table1[Tabela],Plano_V3!E388,Table1[Campo],Plano_V3!F388)</f>
        <v>16.100000000000001</v>
      </c>
      <c r="J388" s="100">
        <f t="shared" si="49"/>
        <v>2.0125000000000002</v>
      </c>
      <c r="K388" s="100">
        <f>SUMIFS(Table1[Horas efetivas],Table1[Tabela],Plano_V3!E388,Table1[Campo],Plano_V3!F388)</f>
        <v>8.0500000000000007</v>
      </c>
      <c r="L388" s="100">
        <f t="shared" si="50"/>
        <v>1.0062500000000001</v>
      </c>
      <c r="M388" s="100">
        <f t="shared" si="51"/>
        <v>0.5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8"/>
        <v>modesg_out_empr_info_nfinccm_capex_own_prfrmnce_algnd</v>
      </c>
      <c r="B389" s="83" t="s">
        <v>28</v>
      </c>
      <c r="C389" s="84" t="s">
        <v>301</v>
      </c>
      <c r="D389" s="80" t="s">
        <v>40</v>
      </c>
      <c r="E389" s="82" t="s">
        <v>312</v>
      </c>
      <c r="F389" s="80" t="s">
        <v>250</v>
      </c>
      <c r="G389" s="80" t="str">
        <f>INDEX(Auxiliar!$B$16:$B$23,MATCH(Plano_V3!H389,Auxiliar!$C$16:$C$23,0),1)</f>
        <v>2. Em Teste</v>
      </c>
      <c r="H389" s="80">
        <f>VLOOKUP(A389,'Aux - pivots1'!$A:$B,2,0)</f>
        <v>2</v>
      </c>
      <c r="I389" s="100">
        <f>SUMIFS(Table1[Estimação (horas)],Table1[Tabela],Plano_V3!E389,Table1[Campo],Plano_V3!F389)</f>
        <v>16.100000000000001</v>
      </c>
      <c r="J389" s="100">
        <f t="shared" si="49"/>
        <v>2.0125000000000002</v>
      </c>
      <c r="K389" s="100">
        <f>SUMIFS(Table1[Horas efetivas],Table1[Tabela],Plano_V3!E389,Table1[Campo],Plano_V3!F389)</f>
        <v>8.0500000000000007</v>
      </c>
      <c r="L389" s="100">
        <f t="shared" si="50"/>
        <v>1.0062500000000001</v>
      </c>
      <c r="M389" s="100">
        <f t="shared" si="51"/>
        <v>0.5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8"/>
        <v>modesg_out_empr_info_nfinccm_capex_trnstn_algnd</v>
      </c>
      <c r="B390" s="83" t="s">
        <v>28</v>
      </c>
      <c r="C390" s="84" t="s">
        <v>301</v>
      </c>
      <c r="D390" s="80" t="s">
        <v>40</v>
      </c>
      <c r="E390" s="82" t="s">
        <v>312</v>
      </c>
      <c r="F390" s="80" t="s">
        <v>249</v>
      </c>
      <c r="G390" s="80" t="str">
        <f>INDEX(Auxiliar!$B$16:$B$23,MATCH(Plano_V3!H390,Auxiliar!$C$16:$C$23,0),1)</f>
        <v>2. Em Teste</v>
      </c>
      <c r="H390" s="80">
        <f>VLOOKUP(A390,'Aux - pivots1'!$A:$B,2,0)</f>
        <v>2</v>
      </c>
      <c r="I390" s="100">
        <f>SUMIFS(Table1[Estimação (horas)],Table1[Tabela],Plano_V3!E390,Table1[Campo],Plano_V3!F390)</f>
        <v>16.100000000000001</v>
      </c>
      <c r="J390" s="100">
        <f t="shared" si="49"/>
        <v>2.0125000000000002</v>
      </c>
      <c r="K390" s="100">
        <f>SUMIFS(Table1[Horas efetivas],Table1[Tabela],Plano_V3!E390,Table1[Campo],Plano_V3!F390)</f>
        <v>8.0500000000000007</v>
      </c>
      <c r="L390" s="100">
        <f t="shared" si="50"/>
        <v>1.0062500000000001</v>
      </c>
      <c r="M390" s="100">
        <f t="shared" si="51"/>
        <v>0.5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8"/>
        <v>modesg_out_empr_info_nfinccm_capex_ttl_elgbl</v>
      </c>
      <c r="B391" s="83" t="s">
        <v>28</v>
      </c>
      <c r="C391" s="84" t="s">
        <v>301</v>
      </c>
      <c r="D391" s="80" t="s">
        <v>40</v>
      </c>
      <c r="E391" s="82" t="s">
        <v>312</v>
      </c>
      <c r="F391" s="80" t="s">
        <v>247</v>
      </c>
      <c r="G391" s="80" t="str">
        <f>INDEX(Auxiliar!$B$16:$B$23,MATCH(Plano_V3!H391,Auxiliar!$C$16:$C$23,0),1)</f>
        <v>2. Em Teste</v>
      </c>
      <c r="H391" s="80">
        <f>VLOOKUP(A391,'Aux - pivots1'!$A:$B,2,0)</f>
        <v>2</v>
      </c>
      <c r="I391" s="100">
        <f>SUMIFS(Table1[Estimação (horas)],Table1[Tabela],Plano_V3!E391,Table1[Campo],Plano_V3!F391)</f>
        <v>16.100000000000001</v>
      </c>
      <c r="J391" s="100">
        <f t="shared" si="49"/>
        <v>2.0125000000000002</v>
      </c>
      <c r="K391" s="100">
        <f>SUMIFS(Table1[Horas efetivas],Table1[Tabela],Plano_V3!E391,Table1[Campo],Plano_V3!F391)</f>
        <v>8.0500000000000007</v>
      </c>
      <c r="L391" s="100">
        <f t="shared" si="50"/>
        <v>1.0062500000000001</v>
      </c>
      <c r="M391" s="100">
        <f t="shared" si="51"/>
        <v>0.5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8"/>
        <v>modesg_out_empr_info_nfinccm_trnvr_enblng_algnd</v>
      </c>
      <c r="B392" s="83" t="s">
        <v>28</v>
      </c>
      <c r="C392" s="84" t="s">
        <v>301</v>
      </c>
      <c r="D392" s="80" t="s">
        <v>40</v>
      </c>
      <c r="E392" s="82" t="s">
        <v>312</v>
      </c>
      <c r="F392" s="80" t="s">
        <v>244</v>
      </c>
      <c r="G392" s="80" t="str">
        <f>INDEX(Auxiliar!$B$16:$B$23,MATCH(Plano_V3!H392,Auxiliar!$C$16:$C$23,0),1)</f>
        <v>2. Em Teste</v>
      </c>
      <c r="H392" s="80">
        <f>VLOOKUP(A392,'Aux - pivots1'!$A:$B,2,0)</f>
        <v>2</v>
      </c>
      <c r="I392" s="100">
        <f>SUMIFS(Table1[Estimação (horas)],Table1[Tabela],Plano_V3!E392,Table1[Campo],Plano_V3!F392)</f>
        <v>16.100000000000001</v>
      </c>
      <c r="J392" s="100">
        <f t="shared" si="49"/>
        <v>2.0125000000000002</v>
      </c>
      <c r="K392" s="100">
        <f>SUMIFS(Table1[Horas efetivas],Table1[Tabela],Plano_V3!E392,Table1[Campo],Plano_V3!F392)</f>
        <v>8.0500000000000007</v>
      </c>
      <c r="L392" s="100">
        <f t="shared" si="50"/>
        <v>1.0062500000000001</v>
      </c>
      <c r="M392" s="100">
        <f t="shared" si="51"/>
        <v>0.5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8"/>
        <v>modesg_out_empr_info_nfinccm_trnvr_own_prfrmnce_algnd</v>
      </c>
      <c r="B393" s="83" t="s">
        <v>28</v>
      </c>
      <c r="C393" s="84" t="s">
        <v>301</v>
      </c>
      <c r="D393" s="80" t="s">
        <v>40</v>
      </c>
      <c r="E393" s="82" t="s">
        <v>312</v>
      </c>
      <c r="F393" s="80" t="s">
        <v>246</v>
      </c>
      <c r="G393" s="80" t="str">
        <f>INDEX(Auxiliar!$B$16:$B$23,MATCH(Plano_V3!H393,Auxiliar!$C$16:$C$23,0),1)</f>
        <v>2. Em Teste</v>
      </c>
      <c r="H393" s="80">
        <f>VLOOKUP(A393,'Aux - pivots1'!$A:$B,2,0)</f>
        <v>2</v>
      </c>
      <c r="I393" s="100">
        <f>SUMIFS(Table1[Estimação (horas)],Table1[Tabela],Plano_V3!E393,Table1[Campo],Plano_V3!F393)</f>
        <v>16.100000000000001</v>
      </c>
      <c r="J393" s="100">
        <f t="shared" si="49"/>
        <v>2.0125000000000002</v>
      </c>
      <c r="K393" s="100">
        <f>SUMIFS(Table1[Horas efetivas],Table1[Tabela],Plano_V3!E393,Table1[Campo],Plano_V3!F393)</f>
        <v>8.0500000000000007</v>
      </c>
      <c r="L393" s="100">
        <f t="shared" si="50"/>
        <v>1.0062500000000001</v>
      </c>
      <c r="M393" s="100">
        <f t="shared" si="51"/>
        <v>0.5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8"/>
        <v>modesg_out_empr_info_nfinccm_trnvr_trnstn_alignd</v>
      </c>
      <c r="B394" s="83" t="s">
        <v>28</v>
      </c>
      <c r="C394" s="84" t="s">
        <v>301</v>
      </c>
      <c r="D394" s="80" t="s">
        <v>40</v>
      </c>
      <c r="E394" s="82" t="s">
        <v>312</v>
      </c>
      <c r="F394" s="80" t="s">
        <v>245</v>
      </c>
      <c r="G394" s="80" t="str">
        <f>INDEX(Auxiliar!$B$16:$B$23,MATCH(Plano_V3!H394,Auxiliar!$C$16:$C$23,0),1)</f>
        <v>2. Em Teste</v>
      </c>
      <c r="H394" s="80">
        <f>VLOOKUP(A394,'Aux - pivots1'!$A:$B,2,0)</f>
        <v>2</v>
      </c>
      <c r="I394" s="100">
        <f>SUMIFS(Table1[Estimação (horas)],Table1[Tabela],Plano_V3!E394,Table1[Campo],Plano_V3!F394)</f>
        <v>16.100000000000001</v>
      </c>
      <c r="J394" s="100">
        <f t="shared" si="49"/>
        <v>2.0125000000000002</v>
      </c>
      <c r="K394" s="100">
        <f>SUMIFS(Table1[Horas efetivas],Table1[Tabela],Plano_V3!E394,Table1[Campo],Plano_V3!F394)</f>
        <v>8.0500000000000007</v>
      </c>
      <c r="L394" s="100">
        <f t="shared" si="50"/>
        <v>1.0062500000000001</v>
      </c>
      <c r="M394" s="100">
        <f t="shared" si="51"/>
        <v>0.5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8"/>
        <v>modesg_out_empr_info_nfinccm_trnvr_ttl_elgbl</v>
      </c>
      <c r="B395" s="83" t="s">
        <v>28</v>
      </c>
      <c r="C395" s="84" t="s">
        <v>301</v>
      </c>
      <c r="D395" s="80" t="s">
        <v>40</v>
      </c>
      <c r="E395" s="82" t="s">
        <v>312</v>
      </c>
      <c r="F395" s="80" t="s">
        <v>243</v>
      </c>
      <c r="G395" s="80" t="str">
        <f>INDEX(Auxiliar!$B$16:$B$23,MATCH(Plano_V3!H395,Auxiliar!$C$16:$C$23,0),1)</f>
        <v>2. Em Teste</v>
      </c>
      <c r="H395" s="80">
        <f>VLOOKUP(A395,'Aux - pivots1'!$A:$B,2,0)</f>
        <v>2</v>
      </c>
      <c r="I395" s="100">
        <f>SUMIFS(Table1[Estimação (horas)],Table1[Tabela],Plano_V3!E395,Table1[Campo],Plano_V3!F395)</f>
        <v>16.100000000000001</v>
      </c>
      <c r="J395" s="100">
        <f t="shared" si="49"/>
        <v>2.0125000000000002</v>
      </c>
      <c r="K395" s="100">
        <f>SUMIFS(Table1[Horas efetivas],Table1[Tabela],Plano_V3!E395,Table1[Campo],Plano_V3!F395)</f>
        <v>8.0500000000000007</v>
      </c>
      <c r="L395" s="100">
        <f t="shared" si="50"/>
        <v>1.0062500000000001</v>
      </c>
      <c r="M395" s="100">
        <f t="shared" si="51"/>
        <v>0.5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8"/>
        <v>modesg_out_empr_info_nfincod_nace_esg</v>
      </c>
      <c r="B396" s="83" t="s">
        <v>28</v>
      </c>
      <c r="C396" s="84" t="s">
        <v>301</v>
      </c>
      <c r="D396" s="80" t="s">
        <v>40</v>
      </c>
      <c r="E396" s="82" t="s">
        <v>312</v>
      </c>
      <c r="F396" s="80" t="s">
        <v>272</v>
      </c>
      <c r="G396" s="80" t="str">
        <f>INDEX(Auxiliar!$B$16:$B$23,MATCH(Plano_V3!H396,Auxiliar!$C$16:$C$23,0),1)</f>
        <v>2. Em Teste</v>
      </c>
      <c r="H396" s="80">
        <f>VLOOKUP(A396,'Aux - pivots1'!$A:$B,2,0)</f>
        <v>2</v>
      </c>
      <c r="I396" s="100">
        <f>SUMIFS(Table1[Estimação (horas)],Table1[Tabela],Plano_V3!E396,Table1[Campo],Plano_V3!F396)</f>
        <v>16.100000000000001</v>
      </c>
      <c r="J396" s="100">
        <f t="shared" si="49"/>
        <v>2.0125000000000002</v>
      </c>
      <c r="K396" s="100">
        <f>SUMIFS(Table1[Horas efetivas],Table1[Tabela],Plano_V3!E396,Table1[Campo],Plano_V3!F396)</f>
        <v>8.0500000000000007</v>
      </c>
      <c r="L396" s="100">
        <f t="shared" si="50"/>
        <v>1.0062500000000001</v>
      </c>
      <c r="M396" s="100">
        <f t="shared" si="51"/>
        <v>0.5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8"/>
        <v>modesg_out_empr_info_nfinflg_emprs_excl_paris</v>
      </c>
      <c r="B397" s="83" t="s">
        <v>28</v>
      </c>
      <c r="C397" s="84" t="s">
        <v>301</v>
      </c>
      <c r="D397" s="80" t="s">
        <v>40</v>
      </c>
      <c r="E397" s="82" t="s">
        <v>312</v>
      </c>
      <c r="F397" s="80" t="s">
        <v>314</v>
      </c>
      <c r="G397" s="80" t="str">
        <f>INDEX(Auxiliar!$B$16:$B$23,MATCH(Plano_V3!H397,Auxiliar!$C$16:$C$23,0),1)</f>
        <v>2. Em Teste</v>
      </c>
      <c r="H397" s="80">
        <f>VLOOKUP(A397,'Aux - pivots1'!$A:$B,2,0)</f>
        <v>2</v>
      </c>
      <c r="I397" s="100">
        <f>SUMIFS(Table1[Estimação (horas)],Table1[Tabela],Plano_V3!E397,Table1[Campo],Plano_V3!F397)</f>
        <v>8.1</v>
      </c>
      <c r="J397" s="100">
        <f t="shared" si="49"/>
        <v>1.0125</v>
      </c>
      <c r="K397" s="100">
        <f>SUMIFS(Table1[Horas efetivas],Table1[Tabela],Plano_V3!E397,Table1[Campo],Plano_V3!F397)</f>
        <v>4.05</v>
      </c>
      <c r="L397" s="100">
        <f t="shared" si="50"/>
        <v>0.50624999999999998</v>
      </c>
      <c r="M397" s="100">
        <f t="shared" si="51"/>
        <v>0.5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8"/>
        <v>modesg_out_empr_info_nfinflg_nfrd</v>
      </c>
      <c r="B398" s="83" t="s">
        <v>28</v>
      </c>
      <c r="C398" s="84" t="s">
        <v>301</v>
      </c>
      <c r="D398" s="80" t="s">
        <v>40</v>
      </c>
      <c r="E398" s="82" t="s">
        <v>312</v>
      </c>
      <c r="F398" s="80" t="s">
        <v>236</v>
      </c>
      <c r="G398" s="80" t="str">
        <f>INDEX(Auxiliar!$B$16:$B$23,MATCH(Plano_V3!H398,Auxiliar!$C$16:$C$23,0),1)</f>
        <v>2. Em Teste</v>
      </c>
      <c r="H398" s="80">
        <f>VLOOKUP(A398,'Aux - pivots1'!$A:$B,2,0)</f>
        <v>2</v>
      </c>
      <c r="I398" s="100">
        <f>SUMIFS(Table1[Estimação (horas)],Table1[Tabela],Plano_V3!E398,Table1[Campo],Plano_V3!F398)</f>
        <v>8.1</v>
      </c>
      <c r="J398" s="100">
        <f t="shared" si="49"/>
        <v>1.0125</v>
      </c>
      <c r="K398" s="100">
        <f>SUMIFS(Table1[Horas efetivas],Table1[Tabela],Plano_V3!E398,Table1[Campo],Plano_V3!F398)</f>
        <v>4.05</v>
      </c>
      <c r="L398" s="100">
        <f t="shared" si="50"/>
        <v>0.50624999999999998</v>
      </c>
      <c r="M398" s="100">
        <f t="shared" si="51"/>
        <v>0.5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8"/>
        <v>modesg_out_empr_info_nfinflg_rsc_fsc_agd</v>
      </c>
      <c r="B399" s="83" t="s">
        <v>28</v>
      </c>
      <c r="C399" s="84" t="s">
        <v>301</v>
      </c>
      <c r="D399" s="80" t="s">
        <v>40</v>
      </c>
      <c r="E399" s="82" t="s">
        <v>312</v>
      </c>
      <c r="F399" s="80" t="s">
        <v>273</v>
      </c>
      <c r="G399" s="80" t="str">
        <f>INDEX(Auxiliar!$B$16:$B$23,MATCH(Plano_V3!H399,Auxiliar!$C$16:$C$23,0),1)</f>
        <v>2. Em Teste</v>
      </c>
      <c r="H399" s="80">
        <f>VLOOKUP(A399,'Aux - pivots1'!$A:$B,2,0)</f>
        <v>2</v>
      </c>
      <c r="I399" s="100">
        <f>SUMIFS(Table1[Estimação (horas)],Table1[Tabela],Plano_V3!E399,Table1[Campo],Plano_V3!F399)</f>
        <v>16.100000000000001</v>
      </c>
      <c r="J399" s="100">
        <f t="shared" si="49"/>
        <v>2.0125000000000002</v>
      </c>
      <c r="K399" s="100">
        <f>SUMIFS(Table1[Horas efetivas],Table1[Tabela],Plano_V3!E399,Table1[Campo],Plano_V3!F399)</f>
        <v>8.0500000000000007</v>
      </c>
      <c r="L399" s="100">
        <f t="shared" si="50"/>
        <v>1.0062500000000001</v>
      </c>
      <c r="M399" s="100">
        <f t="shared" si="51"/>
        <v>0.5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8"/>
        <v>modesg_out_empr_info_nfinflg_rsc_fsc_crnc</v>
      </c>
      <c r="B400" s="83" t="s">
        <v>28</v>
      </c>
      <c r="C400" s="84" t="s">
        <v>301</v>
      </c>
      <c r="D400" s="80" t="s">
        <v>40</v>
      </c>
      <c r="E400" s="82" t="s">
        <v>312</v>
      </c>
      <c r="F400" s="80" t="s">
        <v>274</v>
      </c>
      <c r="G400" s="80" t="str">
        <f>INDEX(Auxiliar!$B$16:$B$23,MATCH(Plano_V3!H400,Auxiliar!$C$16:$C$23,0),1)</f>
        <v>2. Em Teste</v>
      </c>
      <c r="H400" s="80">
        <f>VLOOKUP(A400,'Aux - pivots1'!$A:$B,2,0)</f>
        <v>2</v>
      </c>
      <c r="I400" s="100">
        <f>SUMIFS(Table1[Estimação (horas)],Table1[Tabela],Plano_V3!E400,Table1[Campo],Plano_V3!F400)</f>
        <v>16.100000000000001</v>
      </c>
      <c r="J400" s="100">
        <f t="shared" si="49"/>
        <v>2.0125000000000002</v>
      </c>
      <c r="K400" s="100">
        <f>SUMIFS(Table1[Horas efetivas],Table1[Tabela],Plano_V3!E400,Table1[Campo],Plano_V3!F400)</f>
        <v>8.0500000000000007</v>
      </c>
      <c r="L400" s="100">
        <f t="shared" si="50"/>
        <v>1.0062500000000001</v>
      </c>
      <c r="M400" s="100">
        <f t="shared" si="51"/>
        <v>0.5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8"/>
        <v>modesg_out_empr_info_nfinorigem_alinhamentos</v>
      </c>
      <c r="B401" s="83" t="s">
        <v>28</v>
      </c>
      <c r="C401" s="84" t="s">
        <v>301</v>
      </c>
      <c r="D401" s="80" t="s">
        <v>40</v>
      </c>
      <c r="E401" s="82" t="s">
        <v>312</v>
      </c>
      <c r="F401" s="80" t="s">
        <v>315</v>
      </c>
      <c r="G401" s="80" t="str">
        <f>INDEX(Auxiliar!$B$16:$B$23,MATCH(Plano_V3!H401,Auxiliar!$C$16:$C$23,0),1)</f>
        <v>2. Em Teste</v>
      </c>
      <c r="H401" s="80">
        <f>VLOOKUP(A401,'Aux - pivots1'!$A:$B,2,0)</f>
        <v>2</v>
      </c>
      <c r="I401" s="100">
        <f>SUMIFS(Table1[Estimação (horas)],Table1[Tabela],Plano_V3!E401,Table1[Campo],Plano_V3!F401)</f>
        <v>4.0999999999999996</v>
      </c>
      <c r="J401" s="100">
        <f t="shared" si="49"/>
        <v>0.51249999999999996</v>
      </c>
      <c r="K401" s="100">
        <f>SUMIFS(Table1[Horas efetivas],Table1[Tabela],Plano_V3!E401,Table1[Campo],Plano_V3!F401)</f>
        <v>2.0499999999999998</v>
      </c>
      <c r="L401" s="100">
        <f t="shared" si="50"/>
        <v>0.25624999999999998</v>
      </c>
      <c r="M401" s="100">
        <f t="shared" si="51"/>
        <v>0.5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8"/>
        <v>modesg_out_empr_info_nfinorigem_flg_emprs_excl_paris</v>
      </c>
      <c r="B402" s="83" t="s">
        <v>28</v>
      </c>
      <c r="C402" s="84" t="s">
        <v>301</v>
      </c>
      <c r="D402" s="80" t="s">
        <v>40</v>
      </c>
      <c r="E402" s="82" t="s">
        <v>312</v>
      </c>
      <c r="F402" s="80" t="s">
        <v>316</v>
      </c>
      <c r="G402" s="80" t="str">
        <f>INDEX(Auxiliar!$B$16:$B$23,MATCH(Plano_V3!H402,Auxiliar!$C$16:$C$23,0),1)</f>
        <v>2. Em Teste</v>
      </c>
      <c r="H402" s="80">
        <f>VLOOKUP(A402,'Aux - pivots1'!$A:$B,2,0)</f>
        <v>2</v>
      </c>
      <c r="I402" s="100">
        <f>SUMIFS(Table1[Estimação (horas)],Table1[Tabela],Plano_V3!E402,Table1[Campo],Plano_V3!F402)</f>
        <v>4.0999999999999996</v>
      </c>
      <c r="J402" s="100">
        <f t="shared" si="49"/>
        <v>0.51249999999999996</v>
      </c>
      <c r="K402" s="100">
        <f>SUMIFS(Table1[Horas efetivas],Table1[Tabela],Plano_V3!E402,Table1[Campo],Plano_V3!F402)</f>
        <v>2.0499999999999998</v>
      </c>
      <c r="L402" s="100">
        <f t="shared" si="50"/>
        <v>0.25624999999999998</v>
      </c>
      <c r="M402" s="100">
        <f t="shared" si="51"/>
        <v>0.5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8"/>
        <v>modesg_out_empr_info_nfinorigem_flg_nfrd</v>
      </c>
      <c r="B403" s="83" t="s">
        <v>28</v>
      </c>
      <c r="C403" s="84" t="s">
        <v>301</v>
      </c>
      <c r="D403" s="80" t="s">
        <v>40</v>
      </c>
      <c r="E403" s="82" t="s">
        <v>312</v>
      </c>
      <c r="F403" s="80" t="s">
        <v>317</v>
      </c>
      <c r="G403" s="80" t="str">
        <f>INDEX(Auxiliar!$B$16:$B$23,MATCH(Plano_V3!H403,Auxiliar!$C$16:$C$23,0),1)</f>
        <v>2. Em Teste</v>
      </c>
      <c r="H403" s="80">
        <f>VLOOKUP(A403,'Aux - pivots1'!$A:$B,2,0)</f>
        <v>2</v>
      </c>
      <c r="I403" s="100">
        <f>SUMIFS(Table1[Estimação (horas)],Table1[Tabela],Plano_V3!E403,Table1[Campo],Plano_V3!F403)</f>
        <v>4.0999999999999996</v>
      </c>
      <c r="J403" s="100">
        <f t="shared" si="49"/>
        <v>0.51249999999999996</v>
      </c>
      <c r="K403" s="100">
        <f>SUMIFS(Table1[Horas efetivas],Table1[Tabela],Plano_V3!E403,Table1[Campo],Plano_V3!F403)</f>
        <v>2.0499999999999998</v>
      </c>
      <c r="L403" s="100">
        <f t="shared" si="50"/>
        <v>0.25624999999999998</v>
      </c>
      <c r="M403" s="100">
        <f t="shared" si="51"/>
        <v>0.5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8"/>
        <v>modesg_out_empr_info_nfinorigem_flg_rsc_fsc_agd</v>
      </c>
      <c r="B404" s="83" t="s">
        <v>28</v>
      </c>
      <c r="C404" s="84" t="s">
        <v>301</v>
      </c>
      <c r="D404" s="80" t="s">
        <v>40</v>
      </c>
      <c r="E404" s="82" t="s">
        <v>312</v>
      </c>
      <c r="F404" s="80" t="s">
        <v>304</v>
      </c>
      <c r="G404" s="80" t="str">
        <f>INDEX(Auxiliar!$B$16:$B$23,MATCH(Plano_V3!H404,Auxiliar!$C$16:$C$23,0),1)</f>
        <v>2. Em Teste</v>
      </c>
      <c r="H404" s="80">
        <f>VLOOKUP(A404,'Aux - pivots1'!$A:$B,2,0)</f>
        <v>2</v>
      </c>
      <c r="I404" s="100">
        <f>SUMIFS(Table1[Estimação (horas)],Table1[Tabela],Plano_V3!E404,Table1[Campo],Plano_V3!F404)</f>
        <v>4.0999999999999996</v>
      </c>
      <c r="J404" s="100">
        <f t="shared" si="49"/>
        <v>0.51249999999999996</v>
      </c>
      <c r="K404" s="100">
        <f>SUMIFS(Table1[Horas efetivas],Table1[Tabela],Plano_V3!E404,Table1[Campo],Plano_V3!F404)</f>
        <v>2.0499999999999998</v>
      </c>
      <c r="L404" s="100">
        <f t="shared" si="50"/>
        <v>0.25624999999999998</v>
      </c>
      <c r="M404" s="100">
        <f t="shared" si="51"/>
        <v>0.5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8"/>
        <v>modesg_out_empr_info_nfinorigem_flg_rsc_fsc_crnc</v>
      </c>
      <c r="B405" s="83" t="s">
        <v>28</v>
      </c>
      <c r="C405" s="84" t="s">
        <v>301</v>
      </c>
      <c r="D405" s="80" t="s">
        <v>40</v>
      </c>
      <c r="E405" s="82" t="s">
        <v>312</v>
      </c>
      <c r="F405" s="80" t="s">
        <v>305</v>
      </c>
      <c r="G405" s="80" t="str">
        <f>INDEX(Auxiliar!$B$16:$B$23,MATCH(Plano_V3!H405,Auxiliar!$C$16:$C$23,0),1)</f>
        <v>2. Em Teste</v>
      </c>
      <c r="H405" s="80">
        <f>VLOOKUP(A405,'Aux - pivots1'!$A:$B,2,0)</f>
        <v>2</v>
      </c>
      <c r="I405" s="100">
        <f>SUMIFS(Table1[Estimação (horas)],Table1[Tabela],Plano_V3!E405,Table1[Campo],Plano_V3!F405)</f>
        <v>4.0999999999999996</v>
      </c>
      <c r="J405" s="100">
        <f t="shared" si="49"/>
        <v>0.51249999999999996</v>
      </c>
      <c r="K405" s="100">
        <f>SUMIFS(Table1[Horas efetivas],Table1[Tabela],Plano_V3!E405,Table1[Campo],Plano_V3!F405)</f>
        <v>2.0499999999999998</v>
      </c>
      <c r="L405" s="100">
        <f t="shared" si="50"/>
        <v>0.25624999999999998</v>
      </c>
      <c r="M405" s="100">
        <f t="shared" si="51"/>
        <v>0.5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8"/>
        <v>modesg_out_empr_info_nfinorigem_scp1_emss</v>
      </c>
      <c r="B406" s="83" t="s">
        <v>28</v>
      </c>
      <c r="C406" s="84" t="s">
        <v>301</v>
      </c>
      <c r="D406" s="80" t="s">
        <v>40</v>
      </c>
      <c r="E406" s="82" t="s">
        <v>312</v>
      </c>
      <c r="F406" s="80" t="s">
        <v>306</v>
      </c>
      <c r="G406" s="80" t="str">
        <f>INDEX(Auxiliar!$B$16:$B$23,MATCH(Plano_V3!H406,Auxiliar!$C$16:$C$23,0),1)</f>
        <v>2. Em Teste</v>
      </c>
      <c r="H406" s="80">
        <f>VLOOKUP(A406,'Aux - pivots1'!$A:$B,2,0)</f>
        <v>2</v>
      </c>
      <c r="I406" s="100">
        <f>SUMIFS(Table1[Estimação (horas)],Table1[Tabela],Plano_V3!E406,Table1[Campo],Plano_V3!F406)</f>
        <v>4.0999999999999996</v>
      </c>
      <c r="J406" s="100">
        <f t="shared" si="49"/>
        <v>0.51249999999999996</v>
      </c>
      <c r="K406" s="100">
        <f>SUMIFS(Table1[Horas efetivas],Table1[Tabela],Plano_V3!E406,Table1[Campo],Plano_V3!F406)</f>
        <v>2.0499999999999998</v>
      </c>
      <c r="L406" s="100">
        <f t="shared" si="50"/>
        <v>0.25624999999999998</v>
      </c>
      <c r="M406" s="100">
        <f t="shared" si="51"/>
        <v>0.5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8"/>
        <v>modesg_out_empr_info_nfinorigem_scp2_emss</v>
      </c>
      <c r="B407" s="83" t="s">
        <v>28</v>
      </c>
      <c r="C407" s="84" t="s">
        <v>301</v>
      </c>
      <c r="D407" s="80" t="s">
        <v>40</v>
      </c>
      <c r="E407" s="82" t="s">
        <v>312</v>
      </c>
      <c r="F407" s="80" t="s">
        <v>307</v>
      </c>
      <c r="G407" s="80" t="str">
        <f>INDEX(Auxiliar!$B$16:$B$23,MATCH(Plano_V3!H407,Auxiliar!$C$16:$C$23,0),1)</f>
        <v>2. Em Teste</v>
      </c>
      <c r="H407" s="80">
        <f>VLOOKUP(A407,'Aux - pivots1'!$A:$B,2,0)</f>
        <v>2</v>
      </c>
      <c r="I407" s="100">
        <f>SUMIFS(Table1[Estimação (horas)],Table1[Tabela],Plano_V3!E407,Table1[Campo],Plano_V3!F407)</f>
        <v>4.0999999999999996</v>
      </c>
      <c r="J407" s="100">
        <f t="shared" si="49"/>
        <v>0.51249999999999996</v>
      </c>
      <c r="K407" s="100">
        <f>SUMIFS(Table1[Horas efetivas],Table1[Tabela],Plano_V3!E407,Table1[Campo],Plano_V3!F407)</f>
        <v>2.0499999999999998</v>
      </c>
      <c r="L407" s="100">
        <f t="shared" si="50"/>
        <v>0.25624999999999998</v>
      </c>
      <c r="M407" s="100">
        <f t="shared" si="51"/>
        <v>0.5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8"/>
        <v>modesg_out_empr_info_nfinorigem_scp3_emss</v>
      </c>
      <c r="B408" s="83" t="s">
        <v>28</v>
      </c>
      <c r="C408" s="84" t="s">
        <v>301</v>
      </c>
      <c r="D408" s="80" t="s">
        <v>40</v>
      </c>
      <c r="E408" s="82" t="s">
        <v>312</v>
      </c>
      <c r="F408" s="80" t="s">
        <v>308</v>
      </c>
      <c r="G408" s="80" t="str">
        <f>INDEX(Auxiliar!$B$16:$B$23,MATCH(Plano_V3!H408,Auxiliar!$C$16:$C$23,0),1)</f>
        <v>2. Em Teste</v>
      </c>
      <c r="H408" s="80">
        <f>VLOOKUP(A408,'Aux - pivots1'!$A:$B,2,0)</f>
        <v>2</v>
      </c>
      <c r="I408" s="100">
        <f>SUMIFS(Table1[Estimação (horas)],Table1[Tabela],Plano_V3!E408,Table1[Campo],Plano_V3!F408)</f>
        <v>4.0999999999999996</v>
      </c>
      <c r="J408" s="100">
        <f t="shared" si="49"/>
        <v>0.51249999999999996</v>
      </c>
      <c r="K408" s="100">
        <f>SUMIFS(Table1[Horas efetivas],Table1[Tabela],Plano_V3!E408,Table1[Campo],Plano_V3!F408)</f>
        <v>2.0499999999999998</v>
      </c>
      <c r="L408" s="100">
        <f t="shared" si="50"/>
        <v>0.25624999999999998</v>
      </c>
      <c r="M408" s="100">
        <f t="shared" si="51"/>
        <v>0.5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8"/>
        <v>modesg_out_empr_info_nfinscp1_emss</v>
      </c>
      <c r="B410" s="83" t="s">
        <v>28</v>
      </c>
      <c r="C410" s="84" t="s">
        <v>301</v>
      </c>
      <c r="D410" s="80" t="s">
        <v>40</v>
      </c>
      <c r="E410" s="82" t="s">
        <v>312</v>
      </c>
      <c r="F410" s="80" t="s">
        <v>276</v>
      </c>
      <c r="G410" s="80" t="str">
        <f>INDEX(Auxiliar!$B$16:$B$23,MATCH(Plano_V3!H410,Auxiliar!$C$16:$C$23,0),1)</f>
        <v>2. Em Teste</v>
      </c>
      <c r="H410" s="80">
        <f>VLOOKUP(A410,'Aux - pivots1'!$A:$B,2,0)</f>
        <v>2</v>
      </c>
      <c r="I410" s="100">
        <f>SUMIFS(Table1[Estimação (horas)],Table1[Tabela],Plano_V3!E410,Table1[Campo],Plano_V3!F410)</f>
        <v>8.1</v>
      </c>
      <c r="J410" s="100">
        <f t="shared" si="49"/>
        <v>1.0125</v>
      </c>
      <c r="K410" s="100">
        <f>SUMIFS(Table1[Horas efetivas],Table1[Tabela],Plano_V3!E410,Table1[Campo],Plano_V3!F410)</f>
        <v>4.05</v>
      </c>
      <c r="L410" s="100">
        <f t="shared" si="50"/>
        <v>0.50624999999999998</v>
      </c>
      <c r="M410" s="100">
        <f t="shared" si="51"/>
        <v>0.5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8"/>
        <v>modesg_out_empr_info_nfinscp2_emss</v>
      </c>
      <c r="B411" s="83" t="s">
        <v>28</v>
      </c>
      <c r="C411" s="84" t="s">
        <v>301</v>
      </c>
      <c r="D411" s="80" t="s">
        <v>40</v>
      </c>
      <c r="E411" s="82" t="s">
        <v>312</v>
      </c>
      <c r="F411" s="80" t="s">
        <v>277</v>
      </c>
      <c r="G411" s="80" t="str">
        <f>INDEX(Auxiliar!$B$16:$B$23,MATCH(Plano_V3!H411,Auxiliar!$C$16:$C$23,0),1)</f>
        <v>2. Em Teste</v>
      </c>
      <c r="H411" s="80">
        <f>VLOOKUP(A411,'Aux - pivots1'!$A:$B,2,0)</f>
        <v>2</v>
      </c>
      <c r="I411" s="100">
        <f>SUMIFS(Table1[Estimação (horas)],Table1[Tabela],Plano_V3!E411,Table1[Campo],Plano_V3!F411)</f>
        <v>8.1</v>
      </c>
      <c r="J411" s="100">
        <f t="shared" si="49"/>
        <v>1.0125</v>
      </c>
      <c r="K411" s="100">
        <f>SUMIFS(Table1[Horas efetivas],Table1[Tabela],Plano_V3!E411,Table1[Campo],Plano_V3!F411)</f>
        <v>4.05</v>
      </c>
      <c r="L411" s="100">
        <f t="shared" si="50"/>
        <v>0.50624999999999998</v>
      </c>
      <c r="M411" s="100">
        <f t="shared" si="51"/>
        <v>0.5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2. Em Teste</v>
      </c>
      <c r="H412" s="80">
        <f>VLOOKUP(A412,'Aux - pivots1'!$A:$B,2,0)</f>
        <v>2</v>
      </c>
      <c r="I412" s="100">
        <f>SUMIFS(Table1[Estimação (horas)],Table1[Tabela],Plano_V3!E412,Table1[Campo],Plano_V3!F412)</f>
        <v>8.1</v>
      </c>
      <c r="J412" s="100">
        <f t="shared" si="49"/>
        <v>1.0125</v>
      </c>
      <c r="K412" s="100">
        <f>SUMIFS(Table1[Horas efetivas],Table1[Tabela],Plano_V3!E412,Table1[Campo],Plano_V3!F412)</f>
        <v>4.05</v>
      </c>
      <c r="L412" s="100">
        <f t="shared" si="50"/>
        <v>0.50624999999999998</v>
      </c>
      <c r="M412" s="100">
        <f t="shared" si="51"/>
        <v>0.5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si="53"/>
        <v>modesg_out_empr_info_nfinzcliente</v>
      </c>
      <c r="B413" s="83" t="s">
        <v>28</v>
      </c>
      <c r="C413" s="84" t="s">
        <v>301</v>
      </c>
      <c r="D413" s="80" t="s">
        <v>40</v>
      </c>
      <c r="E413" s="82" t="s">
        <v>312</v>
      </c>
      <c r="F413" s="80" t="s">
        <v>203</v>
      </c>
      <c r="G413" s="80" t="str">
        <f>INDEX(Auxiliar!$B$16:$B$23,MATCH(Plano_V3!H413,Auxiliar!$C$16:$C$23,0),1)</f>
        <v>1. Concluído</v>
      </c>
      <c r="H413" s="80">
        <f>VLOOKUP(A413,'Aux - pivots1'!$A:$B,2,0)</f>
        <v>1</v>
      </c>
      <c r="I413" s="100">
        <f>SUMIFS(Table1[Estimação (horas)],Table1[Tabela],Plano_V3!E413,Table1[Campo],Plano_V3!F413)</f>
        <v>4.0999999999999996</v>
      </c>
      <c r="J413" s="100">
        <f t="shared" si="49"/>
        <v>0.51249999999999996</v>
      </c>
      <c r="K413" s="100">
        <f>SUMIFS(Table1[Horas efetivas],Table1[Tabela],Plano_V3!E413,Table1[Campo],Plano_V3!F413)</f>
        <v>4.0999999999999996</v>
      </c>
      <c r="L413" s="100">
        <f t="shared" si="50"/>
        <v>0.51249999999999996</v>
      </c>
      <c r="M413" s="100">
        <f t="shared" si="51"/>
        <v>1</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41.634374999999991</v>
      </c>
      <c r="L445" s="100">
        <f>K445/8</f>
        <v>5.2042968749999989</v>
      </c>
      <c r="M445" s="100">
        <f t="shared" si="56"/>
        <v>0.47051137166266338</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0"/>
        <v>lt002_instrumentdt_rfrnc</v>
      </c>
      <c r="B519" s="83" t="s">
        <v>28</v>
      </c>
      <c r="C519" s="84" t="s">
        <v>28</v>
      </c>
      <c r="D519" s="80" t="s">
        <v>40</v>
      </c>
      <c r="E519" s="86" t="s">
        <v>367</v>
      </c>
      <c r="F519" s="87" t="s">
        <v>386</v>
      </c>
      <c r="G519" s="80" t="str">
        <f>INDEX(Auxiliar!$B$16:$B$23,MATCH(Plano_V3!H519,Auxiliar!$C$16:$C$23,0),1)</f>
        <v>7. Por iniciar</v>
      </c>
      <c r="H519" s="80">
        <f>VLOOKUP(A519,'Aux - pivots1'!$A:$B,2,0)</f>
        <v>7</v>
      </c>
      <c r="I519" s="100">
        <f>SUMIFS(Table1[Estimação (horas)],Table1[Tabela],Plano_V3!E519,Table1[Campo],Plano_V3!F519)</f>
        <v>0.1</v>
      </c>
      <c r="J519" s="100">
        <f t="shared" si="61"/>
        <v>1.2500000000000001E-2</v>
      </c>
      <c r="K519" s="100">
        <f>SUMIFS(Table1[Horas efetivas],Table1[Tabela],Plano_V3!E519,Table1[Campo],Plano_V3!F519)</f>
        <v>0</v>
      </c>
      <c r="L519" s="100">
        <f t="shared" si="62"/>
        <v>0</v>
      </c>
      <c r="M519" s="100">
        <f t="shared" si="63"/>
        <v>0</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0"/>
        <v>lt002_instrumentinstrmnt_id</v>
      </c>
      <c r="B520" s="83" t="s">
        <v>28</v>
      </c>
      <c r="C520" s="84" t="s">
        <v>28</v>
      </c>
      <c r="D520" s="80" t="s">
        <v>40</v>
      </c>
      <c r="E520" s="86" t="s">
        <v>367</v>
      </c>
      <c r="F520" s="87" t="s">
        <v>388</v>
      </c>
      <c r="G520" s="80" t="str">
        <f>INDEX(Auxiliar!$B$16:$B$23,MATCH(Plano_V3!H520,Auxiliar!$C$16:$C$23,0),1)</f>
        <v>7. Por iniciar</v>
      </c>
      <c r="H520" s="80">
        <f>VLOOKUP(A520,'Aux - pivots1'!$A:$B,2,0)</f>
        <v>7</v>
      </c>
      <c r="I520" s="100">
        <f>SUMIFS(Table1[Estimação (horas)],Table1[Tabela],Plano_V3!E520,Table1[Campo],Plano_V3!F520)</f>
        <v>0.1</v>
      </c>
      <c r="J520" s="100">
        <f t="shared" si="61"/>
        <v>1.2500000000000001E-2</v>
      </c>
      <c r="K520" s="100">
        <f>SUMIFS(Table1[Horas efetivas],Table1[Tabela],Plano_V3!E520,Table1[Campo],Plano_V3!F520)</f>
        <v>0</v>
      </c>
      <c r="L520" s="100">
        <f t="shared" si="62"/>
        <v>0</v>
      </c>
      <c r="M520" s="100">
        <f t="shared" si="63"/>
        <v>0</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0"/>
        <v>lt002_instrumentdt_incptn</v>
      </c>
      <c r="B521" s="83" t="s">
        <v>28</v>
      </c>
      <c r="C521" s="84" t="s">
        <v>28</v>
      </c>
      <c r="D521" s="80" t="s">
        <v>40</v>
      </c>
      <c r="E521" s="86" t="s">
        <v>367</v>
      </c>
      <c r="F521" s="87" t="s">
        <v>389</v>
      </c>
      <c r="G521" s="80" t="str">
        <f>INDEX(Auxiliar!$B$16:$B$23,MATCH(Plano_V3!H521,Auxiliar!$C$16:$C$23,0),1)</f>
        <v>7. Por iniciar</v>
      </c>
      <c r="H521" s="80">
        <f>VLOOKUP(A521,'Aux - pivots1'!$A:$B,2,0)</f>
        <v>7</v>
      </c>
      <c r="I521" s="100">
        <f>SUMIFS(Table1[Estimação (horas)],Table1[Tabela],Plano_V3!E521,Table1[Campo],Plano_V3!F521)</f>
        <v>0.1</v>
      </c>
      <c r="J521" s="100">
        <f t="shared" si="61"/>
        <v>1.2500000000000001E-2</v>
      </c>
      <c r="K521" s="100">
        <f>SUMIFS(Table1[Horas efetivas],Table1[Tabela],Plano_V3!E521,Table1[Campo],Plano_V3!F521)</f>
        <v>0</v>
      </c>
      <c r="L521" s="100">
        <f t="shared" si="62"/>
        <v>0</v>
      </c>
      <c r="M521" s="100">
        <f t="shared" si="63"/>
        <v>0</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0"/>
        <v>lt002_instrumentdflt_stts_instrmnt</v>
      </c>
      <c r="B522" s="83" t="s">
        <v>28</v>
      </c>
      <c r="C522" s="84" t="s">
        <v>28</v>
      </c>
      <c r="D522" s="80" t="s">
        <v>40</v>
      </c>
      <c r="E522" s="86" t="s">
        <v>367</v>
      </c>
      <c r="F522" s="87" t="s">
        <v>390</v>
      </c>
      <c r="G522" s="80" t="str">
        <f>INDEX(Auxiliar!$B$16:$B$23,MATCH(Plano_V3!H522,Auxiliar!$C$16:$C$23,0),1)</f>
        <v>7. Por iniciar</v>
      </c>
      <c r="H522" s="80">
        <f>VLOOKUP(A522,'Aux - pivots1'!$A:$B,2,0)</f>
        <v>7</v>
      </c>
      <c r="I522" s="100">
        <f>SUMIFS(Table1[Estimação (horas)],Table1[Tabela],Plano_V3!E522,Table1[Campo],Plano_V3!F522)</f>
        <v>0.1</v>
      </c>
      <c r="J522" s="100">
        <f t="shared" si="61"/>
        <v>1.2500000000000001E-2</v>
      </c>
      <c r="K522" s="100">
        <f>SUMIFS(Table1[Horas efetivas],Table1[Tabela],Plano_V3!E522,Table1[Campo],Plano_V3!F522)</f>
        <v>0</v>
      </c>
      <c r="L522" s="100">
        <f t="shared" si="62"/>
        <v>0</v>
      </c>
      <c r="M522" s="100">
        <f t="shared" si="63"/>
        <v>0</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0"/>
        <v>lt002_instrumentimprmnt_stts</v>
      </c>
      <c r="B523" s="83" t="s">
        <v>28</v>
      </c>
      <c r="C523" s="84" t="s">
        <v>28</v>
      </c>
      <c r="D523" s="80" t="s">
        <v>40</v>
      </c>
      <c r="E523" s="86" t="s">
        <v>367</v>
      </c>
      <c r="F523" s="87" t="s">
        <v>391</v>
      </c>
      <c r="G523" s="80" t="str">
        <f>INDEX(Auxiliar!$B$16:$B$23,MATCH(Plano_V3!H523,Auxiliar!$C$16:$C$23,0),1)</f>
        <v>7. Por iniciar</v>
      </c>
      <c r="H523" s="80">
        <f>VLOOKUP(A523,'Aux - pivots1'!$A:$B,2,0)</f>
        <v>7</v>
      </c>
      <c r="I523" s="100">
        <f>SUMIFS(Table1[Estimação (horas)],Table1[Tabela],Plano_V3!E523,Table1[Campo],Plano_V3!F523)</f>
        <v>0.1</v>
      </c>
      <c r="J523" s="100">
        <f t="shared" si="61"/>
        <v>1.2500000000000001E-2</v>
      </c>
      <c r="K523" s="100">
        <f>SUMIFS(Table1[Horas efetivas],Table1[Tabela],Plano_V3!E523,Table1[Campo],Plano_V3!F523)</f>
        <v>0</v>
      </c>
      <c r="L523" s="100">
        <f t="shared" si="62"/>
        <v>0</v>
      </c>
      <c r="M523" s="100">
        <f t="shared" si="63"/>
        <v>0</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0"/>
        <v>lt002_instrumentprfrmng_stts</v>
      </c>
      <c r="B524" s="83" t="s">
        <v>28</v>
      </c>
      <c r="C524" s="84" t="s">
        <v>28</v>
      </c>
      <c r="D524" s="80" t="s">
        <v>40</v>
      </c>
      <c r="E524" s="86" t="s">
        <v>367</v>
      </c>
      <c r="F524" s="87" t="s">
        <v>392</v>
      </c>
      <c r="G524" s="80" t="str">
        <f>INDEX(Auxiliar!$B$16:$B$23,MATCH(Plano_V3!H524,Auxiliar!$C$16:$C$23,0),1)</f>
        <v>7. Por iniciar</v>
      </c>
      <c r="H524" s="80">
        <f>VLOOKUP(A524,'Aux - pivots1'!$A:$B,2,0)</f>
        <v>7</v>
      </c>
      <c r="I524" s="100">
        <f>SUMIFS(Table1[Estimação (horas)],Table1[Tabela],Plano_V3!E524,Table1[Campo],Plano_V3!F524)</f>
        <v>0.1</v>
      </c>
      <c r="J524" s="100">
        <f t="shared" si="61"/>
        <v>1.2500000000000001E-2</v>
      </c>
      <c r="K524" s="100">
        <f>SUMIFS(Table1[Horas efetivas],Table1[Tabela],Plano_V3!E524,Table1[Campo],Plano_V3!F524)</f>
        <v>0</v>
      </c>
      <c r="L524" s="100">
        <f t="shared" si="62"/>
        <v>0</v>
      </c>
      <c r="M524" s="100">
        <f t="shared" si="63"/>
        <v>0</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0"/>
        <v>lt002_instrumentprjct_fnnc_ln</v>
      </c>
      <c r="B525" s="83" t="s">
        <v>28</v>
      </c>
      <c r="C525" s="84" t="s">
        <v>28</v>
      </c>
      <c r="D525" s="80" t="s">
        <v>40</v>
      </c>
      <c r="E525" s="86" t="s">
        <v>367</v>
      </c>
      <c r="F525" s="87" t="s">
        <v>393</v>
      </c>
      <c r="G525" s="80" t="str">
        <f>INDEX(Auxiliar!$B$16:$B$23,MATCH(Plano_V3!H525,Auxiliar!$C$16:$C$23,0),1)</f>
        <v>7. Por iniciar</v>
      </c>
      <c r="H525" s="80">
        <f>VLOOKUP(A525,'Aux - pivots1'!$A:$B,2,0)</f>
        <v>7</v>
      </c>
      <c r="I525" s="100">
        <f>SUMIFS(Table1[Estimação (horas)],Table1[Tabela],Plano_V3!E525,Table1[Campo],Plano_V3!F525)</f>
        <v>0.1</v>
      </c>
      <c r="J525" s="100">
        <f t="shared" si="61"/>
        <v>1.2500000000000001E-2</v>
      </c>
      <c r="K525" s="100">
        <f>SUMIFS(Table1[Horas efetivas],Table1[Tabela],Plano_V3!E525,Table1[Campo],Plano_V3!F525)</f>
        <v>0</v>
      </c>
      <c r="L525" s="100">
        <f t="shared" si="62"/>
        <v>0</v>
      </c>
      <c r="M525" s="100">
        <f t="shared" si="63"/>
        <v>0</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0"/>
        <v>lt002_instrumenttyp_instrmnt</v>
      </c>
      <c r="B526" s="83" t="s">
        <v>28</v>
      </c>
      <c r="C526" s="84" t="s">
        <v>28</v>
      </c>
      <c r="D526" s="80" t="s">
        <v>40</v>
      </c>
      <c r="E526" s="86" t="s">
        <v>367</v>
      </c>
      <c r="F526" s="87" t="s">
        <v>394</v>
      </c>
      <c r="G526" s="80" t="str">
        <f>INDEX(Auxiliar!$B$16:$B$23,MATCH(Plano_V3!H526,Auxiliar!$C$16:$C$23,0),1)</f>
        <v>7. Por iniciar</v>
      </c>
      <c r="H526" s="80">
        <f>VLOOKUP(A526,'Aux - pivots1'!$A:$B,2,0)</f>
        <v>7</v>
      </c>
      <c r="I526" s="100">
        <f>SUMIFS(Table1[Estimação (horas)],Table1[Tabela],Plano_V3!E526,Table1[Campo],Plano_V3!F526)</f>
        <v>0.1</v>
      </c>
      <c r="J526" s="100">
        <f t="shared" si="61"/>
        <v>1.2500000000000001E-2</v>
      </c>
      <c r="K526" s="100">
        <f>SUMIFS(Table1[Horas efetivas],Table1[Tabela],Plano_V3!E526,Table1[Campo],Plano_V3!F526)</f>
        <v>0</v>
      </c>
      <c r="L526" s="100">
        <f t="shared" si="62"/>
        <v>0</v>
      </c>
      <c r="M526" s="100">
        <f t="shared" si="63"/>
        <v>0</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0"/>
        <v>lt002_instrumentgrss_crryng_amnt_instrmnt</v>
      </c>
      <c r="B527" s="83" t="s">
        <v>28</v>
      </c>
      <c r="C527" s="84" t="s">
        <v>28</v>
      </c>
      <c r="D527" s="80" t="s">
        <v>40</v>
      </c>
      <c r="E527" s="86" t="s">
        <v>367</v>
      </c>
      <c r="F527" s="87" t="s">
        <v>395</v>
      </c>
      <c r="G527" s="80" t="str">
        <f>INDEX(Auxiliar!$B$16:$B$23,MATCH(Plano_V3!H527,Auxiliar!$C$16:$C$23,0),1)</f>
        <v>7. Por iniciar</v>
      </c>
      <c r="H527" s="80">
        <f>VLOOKUP(A527,'Aux - pivots1'!$A:$B,2,0)</f>
        <v>7</v>
      </c>
      <c r="I527" s="100">
        <f>SUMIFS(Table1[Estimação (horas)],Table1[Tabela],Plano_V3!E527,Table1[Campo],Plano_V3!F527)</f>
        <v>0.1</v>
      </c>
      <c r="J527" s="100">
        <f t="shared" si="61"/>
        <v>1.2500000000000001E-2</v>
      </c>
      <c r="K527" s="100">
        <f>SUMIFS(Table1[Horas efetivas],Table1[Tabela],Plano_V3!E527,Table1[Campo],Plano_V3!F527)</f>
        <v>0</v>
      </c>
      <c r="L527" s="100">
        <f t="shared" si="62"/>
        <v>0</v>
      </c>
      <c r="M527" s="100">
        <f t="shared" si="63"/>
        <v>0</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0"/>
        <v>lt002_instrumentaccmltd_chngs_fv_cr_instrmnt</v>
      </c>
      <c r="B528" s="83" t="s">
        <v>28</v>
      </c>
      <c r="C528" s="84" t="s">
        <v>28</v>
      </c>
      <c r="D528" s="80" t="s">
        <v>40</v>
      </c>
      <c r="E528" s="86" t="s">
        <v>367</v>
      </c>
      <c r="F528" s="87" t="s">
        <v>396</v>
      </c>
      <c r="G528" s="80" t="str">
        <f>INDEX(Auxiliar!$B$16:$B$23,MATCH(Plano_V3!H528,Auxiliar!$C$16:$C$23,0),1)</f>
        <v>7. Por iniciar</v>
      </c>
      <c r="H528" s="80">
        <f>VLOOKUP(A528,'Aux - pivots1'!$A:$B,2,0)</f>
        <v>7</v>
      </c>
      <c r="I528" s="100">
        <f>SUMIFS(Table1[Estimação (horas)],Table1[Tabela],Plano_V3!E528,Table1[Campo],Plano_V3!F528)</f>
        <v>0.1</v>
      </c>
      <c r="J528" s="100">
        <f t="shared" si="61"/>
        <v>1.2500000000000001E-2</v>
      </c>
      <c r="K528" s="100">
        <f>SUMIFS(Table1[Horas efetivas],Table1[Tabela],Plano_V3!E528,Table1[Campo],Plano_V3!F528)</f>
        <v>0</v>
      </c>
      <c r="L528" s="100">
        <f t="shared" si="62"/>
        <v>0</v>
      </c>
      <c r="M528" s="100">
        <f t="shared" si="63"/>
        <v>0</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0"/>
        <v>lt002_instrumentaccntng_clssfctn</v>
      </c>
      <c r="B529" s="83" t="s">
        <v>28</v>
      </c>
      <c r="C529" s="84" t="s">
        <v>28</v>
      </c>
      <c r="D529" s="80" t="s">
        <v>40</v>
      </c>
      <c r="E529" s="86" t="s">
        <v>367</v>
      </c>
      <c r="F529" s="87" t="s">
        <v>397</v>
      </c>
      <c r="G529" s="80" t="str">
        <f>INDEX(Auxiliar!$B$16:$B$23,MATCH(Plano_V3!H529,Auxiliar!$C$16:$C$23,0),1)</f>
        <v>7. Por iniciar</v>
      </c>
      <c r="H529" s="80">
        <f>VLOOKUP(A529,'Aux - pivots1'!$A:$B,2,0)</f>
        <v>7</v>
      </c>
      <c r="I529" s="100">
        <f>SUMIFS(Table1[Estimação (horas)],Table1[Tabela],Plano_V3!E529,Table1[Campo],Plano_V3!F529)</f>
        <v>0.1</v>
      </c>
      <c r="J529" s="100">
        <f t="shared" si="61"/>
        <v>1.2500000000000001E-2</v>
      </c>
      <c r="K529" s="100">
        <f>SUMIFS(Table1[Horas efetivas],Table1[Tabela],Plano_V3!E529,Table1[Campo],Plano_V3!F529)</f>
        <v>0</v>
      </c>
      <c r="L529" s="100">
        <f t="shared" si="62"/>
        <v>0</v>
      </c>
      <c r="M529" s="100">
        <f t="shared" si="63"/>
        <v>0</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0"/>
        <v>lt002_instrumentdt_lgl_fnl_mtrty</v>
      </c>
      <c r="B530" s="83" t="s">
        <v>28</v>
      </c>
      <c r="C530" s="84" t="s">
        <v>28</v>
      </c>
      <c r="D530" s="80" t="s">
        <v>40</v>
      </c>
      <c r="E530" s="86" t="s">
        <v>367</v>
      </c>
      <c r="F530" s="87" t="s">
        <v>398</v>
      </c>
      <c r="G530" s="80" t="str">
        <f>INDEX(Auxiliar!$B$16:$B$23,MATCH(Plano_V3!H530,Auxiliar!$C$16:$C$23,0),1)</f>
        <v>7. Por iniciar</v>
      </c>
      <c r="H530" s="80">
        <f>VLOOKUP(A530,'Aux - pivots1'!$A:$B,2,0)</f>
        <v>7</v>
      </c>
      <c r="I530" s="100">
        <f>SUMIFS(Table1[Estimação (horas)],Table1[Tabela],Plano_V3!E530,Table1[Campo],Plano_V3!F530)</f>
        <v>0.1</v>
      </c>
      <c r="J530" s="100">
        <f t="shared" si="61"/>
        <v>1.2500000000000001E-2</v>
      </c>
      <c r="K530" s="100">
        <f>SUMIFS(Table1[Horas efetivas],Table1[Tabela],Plano_V3!E530,Table1[Campo],Plano_V3!F530)</f>
        <v>0</v>
      </c>
      <c r="L530" s="100">
        <f t="shared" si="62"/>
        <v>0</v>
      </c>
      <c r="M530" s="100">
        <f t="shared" si="63"/>
        <v>0</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0"/>
        <v>lt002_instrumentaccmltd_imprmnt_instrmnt</v>
      </c>
      <c r="B531" s="83" t="s">
        <v>28</v>
      </c>
      <c r="C531" s="84" t="s">
        <v>28</v>
      </c>
      <c r="D531" s="80" t="s">
        <v>40</v>
      </c>
      <c r="E531" s="86" t="s">
        <v>367</v>
      </c>
      <c r="F531" s="87" t="s">
        <v>399</v>
      </c>
      <c r="G531" s="80" t="str">
        <f>INDEX(Auxiliar!$B$16:$B$23,MATCH(Plano_V3!H531,Auxiliar!$C$16:$C$23,0),1)</f>
        <v>7. Por iniciar</v>
      </c>
      <c r="H531" s="80">
        <f>VLOOKUP(A531,'Aux - pivots1'!$A:$B,2,0)</f>
        <v>7</v>
      </c>
      <c r="I531" s="100">
        <f>SUMIFS(Table1[Estimação (horas)],Table1[Tabela],Plano_V3!E531,Table1[Campo],Plano_V3!F531)</f>
        <v>0.1</v>
      </c>
      <c r="J531" s="100">
        <f t="shared" si="61"/>
        <v>1.2500000000000001E-2</v>
      </c>
      <c r="K531" s="100">
        <f>SUMIFS(Table1[Horas efetivas],Table1[Tabela],Plano_V3!E531,Table1[Campo],Plano_V3!F531)</f>
        <v>0</v>
      </c>
      <c r="L531" s="100">
        <f t="shared" si="62"/>
        <v>0</v>
      </c>
      <c r="M531" s="100">
        <f t="shared" si="63"/>
        <v>0</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0"/>
        <v>lt002_instrumentissr_cntry</v>
      </c>
      <c r="B532" s="83" t="s">
        <v>28</v>
      </c>
      <c r="C532" s="84" t="s">
        <v>28</v>
      </c>
      <c r="D532" s="80" t="s">
        <v>40</v>
      </c>
      <c r="E532" s="86" t="s">
        <v>367</v>
      </c>
      <c r="F532" s="87" t="s">
        <v>400</v>
      </c>
      <c r="G532" s="80" t="str">
        <f>INDEX(Auxiliar!$B$16:$B$23,MATCH(Plano_V3!H532,Auxiliar!$C$16:$C$23,0),1)</f>
        <v>7. Por iniciar</v>
      </c>
      <c r="H532" s="80">
        <f>VLOOKUP(A532,'Aux - pivots1'!$A:$B,2,0)</f>
        <v>7</v>
      </c>
      <c r="I532" s="100">
        <f>SUMIFS(Table1[Estimação (horas)],Table1[Tabela],Plano_V3!E532,Table1[Campo],Plano_V3!F532)</f>
        <v>0.1</v>
      </c>
      <c r="J532" s="100">
        <f t="shared" si="61"/>
        <v>1.2500000000000001E-2</v>
      </c>
      <c r="K532" s="100">
        <f>SUMIFS(Table1[Horas efetivas],Table1[Tabela],Plano_V3!E532,Table1[Campo],Plano_V3!F532)</f>
        <v>0</v>
      </c>
      <c r="L532" s="100">
        <f t="shared" si="62"/>
        <v>0</v>
      </c>
      <c r="M532" s="100">
        <f t="shared" si="63"/>
        <v>0</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0"/>
        <v>lt002_instrumentissr_nace_sctr</v>
      </c>
      <c r="B533" s="83" t="s">
        <v>28</v>
      </c>
      <c r="C533" s="84" t="s">
        <v>28</v>
      </c>
      <c r="D533" s="80" t="s">
        <v>40</v>
      </c>
      <c r="E533" s="86" t="s">
        <v>367</v>
      </c>
      <c r="F533" s="87" t="s">
        <v>401</v>
      </c>
      <c r="G533" s="80" t="str">
        <f>INDEX(Auxiliar!$B$16:$B$23,MATCH(Plano_V3!H533,Auxiliar!$C$16:$C$23,0),1)</f>
        <v>7. Por iniciar</v>
      </c>
      <c r="H533" s="80">
        <f>VLOOKUP(A533,'Aux - pivots1'!$A:$B,2,0)</f>
        <v>7</v>
      </c>
      <c r="I533" s="100">
        <f>SUMIFS(Table1[Estimação (horas)],Table1[Tabela],Plano_V3!E533,Table1[Campo],Plano_V3!F533)</f>
        <v>0.1</v>
      </c>
      <c r="J533" s="100">
        <f t="shared" si="61"/>
        <v>1.2500000000000001E-2</v>
      </c>
      <c r="K533" s="100">
        <f>SUMIFS(Table1[Horas efetivas],Table1[Tabela],Plano_V3!E533,Table1[Campo],Plano_V3!F533)</f>
        <v>0</v>
      </c>
      <c r="L533" s="100">
        <f t="shared" si="62"/>
        <v>0</v>
      </c>
      <c r="M533" s="100">
        <f t="shared" si="63"/>
        <v>0</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0"/>
        <v>lt002_instrumentprmry_asst_clssf</v>
      </c>
      <c r="B534" s="83" t="s">
        <v>28</v>
      </c>
      <c r="C534" s="84" t="s">
        <v>28</v>
      </c>
      <c r="D534" s="80" t="s">
        <v>40</v>
      </c>
      <c r="E534" s="86" t="s">
        <v>367</v>
      </c>
      <c r="F534" s="87" t="s">
        <v>402</v>
      </c>
      <c r="G534" s="80" t="str">
        <f>INDEX(Auxiliar!$B$16:$B$23,MATCH(Plano_V3!H534,Auxiliar!$C$16:$C$23,0),1)</f>
        <v>7. Por iniciar</v>
      </c>
      <c r="H534" s="80">
        <f>VLOOKUP(A534,'Aux - pivots1'!$A:$B,2,0)</f>
        <v>7</v>
      </c>
      <c r="I534" s="100">
        <f>SUMIFS(Table1[Estimação (horas)],Table1[Tabela],Plano_V3!E534,Table1[Campo],Plano_V3!F534)</f>
        <v>0.1</v>
      </c>
      <c r="J534" s="100">
        <f t="shared" si="61"/>
        <v>1.2500000000000001E-2</v>
      </c>
      <c r="K534" s="100">
        <f>SUMIFS(Table1[Horas efetivas],Table1[Tabela],Plano_V3!E534,Table1[Campo],Plano_V3!F534)</f>
        <v>0</v>
      </c>
      <c r="L534" s="100">
        <f t="shared" si="62"/>
        <v>0</v>
      </c>
      <c r="M534" s="100">
        <f t="shared" si="63"/>
        <v>0</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0"/>
        <v>lt002_instrumentsubportfolio_id</v>
      </c>
      <c r="B535" s="83" t="s">
        <v>28</v>
      </c>
      <c r="C535" s="84" t="s">
        <v>28</v>
      </c>
      <c r="D535" s="80" t="s">
        <v>40</v>
      </c>
      <c r="E535" s="86" t="s">
        <v>367</v>
      </c>
      <c r="F535" s="87" t="s">
        <v>403</v>
      </c>
      <c r="G535" s="80" t="str">
        <f>INDEX(Auxiliar!$B$16:$B$23,MATCH(Plano_V3!H535,Auxiliar!$C$16:$C$23,0),1)</f>
        <v>7. Por iniciar</v>
      </c>
      <c r="H535" s="80">
        <f>VLOOKUP(A535,'Aux - pivots1'!$A:$B,2,0)</f>
        <v>7</v>
      </c>
      <c r="I535" s="100">
        <f>SUMIFS(Table1[Estimação (horas)],Table1[Tabela],Plano_V3!E535,Table1[Campo],Plano_V3!F535)</f>
        <v>0.1</v>
      </c>
      <c r="J535" s="100">
        <f t="shared" si="61"/>
        <v>1.2500000000000001E-2</v>
      </c>
      <c r="K535" s="100">
        <f>SUMIFS(Table1[Horas efetivas],Table1[Tabela],Plano_V3!E535,Table1[Campo],Plano_V3!F535)</f>
        <v>0</v>
      </c>
      <c r="L535" s="100">
        <f t="shared" si="62"/>
        <v>0</v>
      </c>
      <c r="M535" s="100">
        <f t="shared" si="63"/>
        <v>0</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0"/>
        <v>lt002_instrumentcod_soc</v>
      </c>
      <c r="B536" s="83" t="s">
        <v>28</v>
      </c>
      <c r="C536" s="84" t="s">
        <v>28</v>
      </c>
      <c r="D536" s="80" t="s">
        <v>40</v>
      </c>
      <c r="E536" s="86" t="s">
        <v>367</v>
      </c>
      <c r="F536" s="87" t="s">
        <v>404</v>
      </c>
      <c r="G536" s="80" t="str">
        <f>INDEX(Auxiliar!$B$16:$B$23,MATCH(Plano_V3!H536,Auxiliar!$C$16:$C$23,0),1)</f>
        <v>7. Por iniciar</v>
      </c>
      <c r="H536" s="80">
        <f>VLOOKUP(A536,'Aux - pivots1'!$A:$B,2,0)</f>
        <v>7</v>
      </c>
      <c r="I536" s="100">
        <f>SUMIFS(Table1[Estimação (horas)],Table1[Tabela],Plano_V3!E536,Table1[Campo],Plano_V3!F536)</f>
        <v>0.1</v>
      </c>
      <c r="J536" s="100">
        <f t="shared" si="61"/>
        <v>1.2500000000000001E-2</v>
      </c>
      <c r="K536" s="100">
        <f>SUMIFS(Table1[Horas efetivas],Table1[Tabela],Plano_V3!E536,Table1[Campo],Plano_V3!F536)</f>
        <v>0</v>
      </c>
      <c r="L536" s="100">
        <f t="shared" si="62"/>
        <v>0</v>
      </c>
      <c r="M536" s="100">
        <f t="shared" si="63"/>
        <v>0</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0"/>
        <v>lt002_instrumentlcl_instmrnt_id</v>
      </c>
      <c r="B537" s="83" t="s">
        <v>28</v>
      </c>
      <c r="C537" s="84" t="s">
        <v>28</v>
      </c>
      <c r="D537" s="80" t="s">
        <v>40</v>
      </c>
      <c r="E537" s="86" t="s">
        <v>367</v>
      </c>
      <c r="F537" s="87" t="s">
        <v>405</v>
      </c>
      <c r="G537" s="80" t="str">
        <f>INDEX(Auxiliar!$B$16:$B$23,MATCH(Plano_V3!H537,Auxiliar!$C$16:$C$23,0),1)</f>
        <v>7. Por iniciar</v>
      </c>
      <c r="H537" s="80">
        <f>VLOOKUP(A537,'Aux - pivots1'!$A:$B,2,0)</f>
        <v>7</v>
      </c>
      <c r="I537" s="100">
        <f>SUMIFS(Table1[Estimação (horas)],Table1[Tabela],Plano_V3!E537,Table1[Campo],Plano_V3!F537)</f>
        <v>0.1</v>
      </c>
      <c r="J537" s="100">
        <f t="shared" si="61"/>
        <v>1.2500000000000001E-2</v>
      </c>
      <c r="K537" s="100">
        <f>SUMIFS(Table1[Horas efetivas],Table1[Tabela],Plano_V3!E537,Table1[Campo],Plano_V3!F537)</f>
        <v>0</v>
      </c>
      <c r="L537" s="100">
        <f t="shared" si="62"/>
        <v>0</v>
      </c>
      <c r="M537" s="100">
        <f t="shared" si="63"/>
        <v>0</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0"/>
        <v>lt002_instrumentidcmb</v>
      </c>
      <c r="B543" s="83" t="s">
        <v>28</v>
      </c>
      <c r="C543" s="84" t="s">
        <v>28</v>
      </c>
      <c r="D543" s="80" t="s">
        <v>40</v>
      </c>
      <c r="E543" s="86" t="s">
        <v>367</v>
      </c>
      <c r="F543" s="87" t="s">
        <v>411</v>
      </c>
      <c r="G543" s="80" t="str">
        <f>INDEX(Auxiliar!$B$16:$B$23,MATCH(Plano_V3!H543,Auxiliar!$C$16:$C$23,0),1)</f>
        <v>7. Por iniciar</v>
      </c>
      <c r="H543" s="80">
        <f>VLOOKUP(A543,'Aux - pivots1'!$A:$B,2,0)</f>
        <v>7</v>
      </c>
      <c r="I543" s="100">
        <f>SUMIFS(Table1[Estimação (horas)],Table1[Tabela],Plano_V3!E543,Table1[Campo],Plano_V3!F543)</f>
        <v>0.1</v>
      </c>
      <c r="J543" s="100">
        <f t="shared" si="61"/>
        <v>1.2500000000000001E-2</v>
      </c>
      <c r="K543" s="100">
        <f>SUMIFS(Table1[Horas efetivas],Table1[Tabela],Plano_V3!E543,Table1[Campo],Plano_V3!F543)</f>
        <v>0</v>
      </c>
      <c r="L543" s="100">
        <f t="shared" si="62"/>
        <v>0</v>
      </c>
      <c r="M543" s="100">
        <f t="shared" si="63"/>
        <v>0</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0"/>
        <v>lt003_entitycntry</v>
      </c>
      <c r="B544" s="83" t="s">
        <v>28</v>
      </c>
      <c r="C544" s="84" t="s">
        <v>28</v>
      </c>
      <c r="D544" s="80" t="s">
        <v>40</v>
      </c>
      <c r="E544" s="86" t="s">
        <v>323</v>
      </c>
      <c r="F544" s="87" t="s">
        <v>412</v>
      </c>
      <c r="G544" s="80" t="str">
        <f>INDEX(Auxiliar!$B$16:$B$23,MATCH(Plano_V3!H544,Auxiliar!$C$16:$C$23,0),1)</f>
        <v>7. Por iniciar</v>
      </c>
      <c r="H544" s="80">
        <f>VLOOKUP(A544,'Aux - pivots1'!$A:$B,2,0)</f>
        <v>7</v>
      </c>
      <c r="I544" s="100">
        <f>SUMIFS(Table1[Estimação (horas)],Table1[Tabela],Plano_V3!E544,Table1[Campo],Plano_V3!F544)</f>
        <v>0.1</v>
      </c>
      <c r="J544" s="100">
        <f t="shared" si="61"/>
        <v>1.2500000000000001E-2</v>
      </c>
      <c r="K544" s="100">
        <f>SUMIFS(Table1[Horas efetivas],Table1[Tabela],Plano_V3!E544,Table1[Campo],Plano_V3!F544)</f>
        <v>0</v>
      </c>
      <c r="L544" s="100">
        <f t="shared" si="62"/>
        <v>0</v>
      </c>
      <c r="M544" s="100">
        <f t="shared" si="63"/>
        <v>0</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0"/>
        <v>lt003_entitydt_rfrnc</v>
      </c>
      <c r="B545" s="83" t="s">
        <v>28</v>
      </c>
      <c r="C545" s="84" t="s">
        <v>28</v>
      </c>
      <c r="D545" s="80" t="s">
        <v>40</v>
      </c>
      <c r="E545" s="86" t="s">
        <v>323</v>
      </c>
      <c r="F545" s="87" t="s">
        <v>386</v>
      </c>
      <c r="G545" s="80" t="str">
        <f>INDEX(Auxiliar!$B$16:$B$23,MATCH(Plano_V3!H545,Auxiliar!$C$16:$C$23,0),1)</f>
        <v>7. Por iniciar</v>
      </c>
      <c r="H545" s="80">
        <f>VLOOKUP(A545,'Aux - pivots1'!$A:$B,2,0)</f>
        <v>7</v>
      </c>
      <c r="I545" s="100">
        <f>SUMIFS(Table1[Estimação (horas)],Table1[Tabela],Plano_V3!E545,Table1[Campo],Plano_V3!F545)</f>
        <v>0.1</v>
      </c>
      <c r="J545" s="100">
        <f t="shared" si="61"/>
        <v>1.2500000000000001E-2</v>
      </c>
      <c r="K545" s="100">
        <f>SUMIFS(Table1[Horas efetivas],Table1[Tabela],Plano_V3!E545,Table1[Campo],Plano_V3!F545)</f>
        <v>0</v>
      </c>
      <c r="L545" s="100">
        <f t="shared" si="62"/>
        <v>0</v>
      </c>
      <c r="M545" s="100">
        <f t="shared" si="63"/>
        <v>0</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0"/>
        <v>lt003_entityentty_id</v>
      </c>
      <c r="B546" s="83" t="s">
        <v>28</v>
      </c>
      <c r="C546" s="84" t="s">
        <v>28</v>
      </c>
      <c r="D546" s="80" t="s">
        <v>40</v>
      </c>
      <c r="E546" s="86" t="s">
        <v>323</v>
      </c>
      <c r="F546" s="87" t="s">
        <v>413</v>
      </c>
      <c r="G546" s="80" t="str">
        <f>INDEX(Auxiliar!$B$16:$B$23,MATCH(Plano_V3!H546,Auxiliar!$C$16:$C$23,0),1)</f>
        <v>7. Por iniciar</v>
      </c>
      <c r="H546" s="80">
        <f>VLOOKUP(A546,'Aux - pivots1'!$A:$B,2,0)</f>
        <v>7</v>
      </c>
      <c r="I546" s="100">
        <f>SUMIFS(Table1[Estimação (horas)],Table1[Tabela],Plano_V3!E546,Table1[Campo],Plano_V3!F546)</f>
        <v>0.1</v>
      </c>
      <c r="J546" s="100">
        <f t="shared" si="61"/>
        <v>1.2500000000000001E-2</v>
      </c>
      <c r="K546" s="100">
        <f>SUMIFS(Table1[Horas efetivas],Table1[Tabela],Plano_V3!E546,Table1[Campo],Plano_V3!F546)</f>
        <v>0</v>
      </c>
      <c r="L546" s="100">
        <f t="shared" si="62"/>
        <v>0</v>
      </c>
      <c r="M546" s="100">
        <f t="shared" si="63"/>
        <v>0</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0"/>
        <v>lt003_entitylei</v>
      </c>
      <c r="B547" s="83" t="s">
        <v>28</v>
      </c>
      <c r="C547" s="84" t="s">
        <v>28</v>
      </c>
      <c r="D547" s="80" t="s">
        <v>40</v>
      </c>
      <c r="E547" s="86" t="s">
        <v>323</v>
      </c>
      <c r="F547" s="87" t="s">
        <v>414</v>
      </c>
      <c r="G547" s="80" t="str">
        <f>INDEX(Auxiliar!$B$16:$B$23,MATCH(Plano_V3!H547,Auxiliar!$C$16:$C$23,0),1)</f>
        <v>2. Em Teste</v>
      </c>
      <c r="H547" s="80">
        <f>VLOOKUP(A547,'Aux - pivots1'!$A:$B,2,0)</f>
        <v>2</v>
      </c>
      <c r="I547" s="100">
        <f>SUMIFS(Table1[Estimação (horas)],Table1[Tabela],Plano_V3!E547,Table1[Campo],Plano_V3!F547)</f>
        <v>0.1</v>
      </c>
      <c r="J547" s="100">
        <f t="shared" si="61"/>
        <v>1.2500000000000001E-2</v>
      </c>
      <c r="K547" s="100">
        <f>SUMIFS(Table1[Horas efetivas],Table1[Tabela],Plano_V3!E547,Table1[Campo],Plano_V3!F547)</f>
        <v>0.05</v>
      </c>
      <c r="L547" s="100">
        <f t="shared" si="62"/>
        <v>6.2500000000000003E-3</v>
      </c>
      <c r="M547" s="100">
        <f t="shared" si="63"/>
        <v>0.5</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0"/>
        <v>lt003_entityecnmc_actvty</v>
      </c>
      <c r="B548" s="83" t="s">
        <v>28</v>
      </c>
      <c r="C548" s="84" t="s">
        <v>28</v>
      </c>
      <c r="D548" s="80" t="s">
        <v>40</v>
      </c>
      <c r="E548" s="86" t="s">
        <v>323</v>
      </c>
      <c r="F548" s="87" t="s">
        <v>415</v>
      </c>
      <c r="G548" s="80" t="str">
        <f>INDEX(Auxiliar!$B$16:$B$23,MATCH(Plano_V3!H548,Auxiliar!$C$16:$C$23,0),1)</f>
        <v>2. Em Teste</v>
      </c>
      <c r="H548" s="80">
        <f>VLOOKUP(A548,'Aux - pivots1'!$A:$B,2,0)</f>
        <v>2</v>
      </c>
      <c r="I548" s="100">
        <f>SUMIFS(Table1[Estimação (horas)],Table1[Tabela],Plano_V3!E548,Table1[Campo],Plano_V3!F548)</f>
        <v>0.1</v>
      </c>
      <c r="J548" s="100">
        <f t="shared" si="61"/>
        <v>1.2500000000000001E-2</v>
      </c>
      <c r="K548" s="100">
        <f>SUMIFS(Table1[Horas efetivas],Table1[Tabela],Plano_V3!E548,Table1[Campo],Plano_V3!F548)</f>
        <v>0.05</v>
      </c>
      <c r="L548" s="100">
        <f t="shared" si="62"/>
        <v>6.2500000000000003E-3</v>
      </c>
      <c r="M548" s="100">
        <f t="shared" si="63"/>
        <v>0.5</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0"/>
        <v>lt003_entitygrp_eqty</v>
      </c>
      <c r="B549" s="83" t="s">
        <v>28</v>
      </c>
      <c r="C549" s="84" t="s">
        <v>28</v>
      </c>
      <c r="D549" s="80" t="s">
        <v>40</v>
      </c>
      <c r="E549" s="86" t="s">
        <v>323</v>
      </c>
      <c r="F549" s="87" t="s">
        <v>416</v>
      </c>
      <c r="G549" s="80" t="str">
        <f>INDEX(Auxiliar!$B$16:$B$23,MATCH(Plano_V3!H549,Auxiliar!$C$16:$C$23,0),1)</f>
        <v>2. Em Teste</v>
      </c>
      <c r="H549" s="80">
        <f>VLOOKUP(A549,'Aux - pivots1'!$A:$B,2,0)</f>
        <v>2</v>
      </c>
      <c r="I549" s="100">
        <f>SUMIFS(Table1[Estimação (horas)],Table1[Tabela],Plano_V3!E549,Table1[Campo],Plano_V3!F549)</f>
        <v>0.1</v>
      </c>
      <c r="J549" s="100">
        <f t="shared" si="61"/>
        <v>1.2500000000000001E-2</v>
      </c>
      <c r="K549" s="100">
        <f>SUMIFS(Table1[Horas efetivas],Table1[Tabela],Plano_V3!E549,Table1[Campo],Plano_V3!F549)</f>
        <v>0.05</v>
      </c>
      <c r="L549" s="100">
        <f t="shared" si="62"/>
        <v>6.2500000000000003E-3</v>
      </c>
      <c r="M549" s="100">
        <f t="shared" si="63"/>
        <v>0.5</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0"/>
        <v>lt003_entityannl_trnvr_le</v>
      </c>
      <c r="B550" s="83" t="s">
        <v>28</v>
      </c>
      <c r="C550" s="84" t="s">
        <v>28</v>
      </c>
      <c r="D550" s="80" t="s">
        <v>40</v>
      </c>
      <c r="E550" s="86" t="s">
        <v>323</v>
      </c>
      <c r="F550" s="87" t="s">
        <v>417</v>
      </c>
      <c r="G550" s="80" t="str">
        <f>INDEX(Auxiliar!$B$16:$B$23,MATCH(Plano_V3!H550,Auxiliar!$C$16:$C$23,0),1)</f>
        <v>2. Em Teste</v>
      </c>
      <c r="H550" s="80">
        <f>VLOOKUP(A550,'Aux - pivots1'!$A:$B,2,0)</f>
        <v>2</v>
      </c>
      <c r="I550" s="100">
        <f>SUMIFS(Table1[Estimação (horas)],Table1[Tabela],Plano_V3!E550,Table1[Campo],Plano_V3!F550)</f>
        <v>0.1</v>
      </c>
      <c r="J550" s="100">
        <f t="shared" si="61"/>
        <v>1.2500000000000001E-2</v>
      </c>
      <c r="K550" s="100">
        <f>SUMIFS(Table1[Horas efetivas],Table1[Tabela],Plano_V3!E550,Table1[Campo],Plano_V3!F550)</f>
        <v>0.05</v>
      </c>
      <c r="L550" s="100">
        <f t="shared" si="62"/>
        <v>6.2500000000000003E-3</v>
      </c>
      <c r="M550" s="100">
        <f t="shared" si="63"/>
        <v>0.5</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0"/>
        <v>lt003_entityeqty</v>
      </c>
      <c r="B551" s="83" t="s">
        <v>28</v>
      </c>
      <c r="C551" s="84" t="s">
        <v>28</v>
      </c>
      <c r="D551" s="80" t="s">
        <v>40</v>
      </c>
      <c r="E551" s="86" t="s">
        <v>323</v>
      </c>
      <c r="F551" s="87" t="s">
        <v>418</v>
      </c>
      <c r="G551" s="80" t="str">
        <f>INDEX(Auxiliar!$B$16:$B$23,MATCH(Plano_V3!H551,Auxiliar!$C$16:$C$23,0),1)</f>
        <v>2. Em Teste</v>
      </c>
      <c r="H551" s="80">
        <f>VLOOKUP(A551,'Aux - pivots1'!$A:$B,2,0)</f>
        <v>2</v>
      </c>
      <c r="I551" s="100">
        <f>SUMIFS(Table1[Estimação (horas)],Table1[Tabela],Plano_V3!E551,Table1[Campo],Plano_V3!F551)</f>
        <v>0.1</v>
      </c>
      <c r="J551" s="100">
        <f t="shared" si="61"/>
        <v>1.2500000000000001E-2</v>
      </c>
      <c r="K551" s="100">
        <f>SUMIFS(Table1[Horas efetivas],Table1[Tabela],Plano_V3!E551,Table1[Campo],Plano_V3!F551)</f>
        <v>0.05</v>
      </c>
      <c r="L551" s="100">
        <f t="shared" si="62"/>
        <v>6.2500000000000003E-3</v>
      </c>
      <c r="M551" s="100">
        <f t="shared" si="63"/>
        <v>0.5</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0"/>
        <v>lt003_entitygrp_ttl_dbt</v>
      </c>
      <c r="B552" s="83" t="s">
        <v>28</v>
      </c>
      <c r="C552" s="84" t="s">
        <v>28</v>
      </c>
      <c r="D552" s="80" t="s">
        <v>40</v>
      </c>
      <c r="E552" s="86" t="s">
        <v>323</v>
      </c>
      <c r="F552" s="87" t="s">
        <v>419</v>
      </c>
      <c r="G552" s="80" t="str">
        <f>INDEX(Auxiliar!$B$16:$B$23,MATCH(Plano_V3!H552,Auxiliar!$C$16:$C$23,0),1)</f>
        <v>2. Em Teste</v>
      </c>
      <c r="H552" s="80">
        <f>VLOOKUP(A552,'Aux - pivots1'!$A:$B,2,0)</f>
        <v>2</v>
      </c>
      <c r="I552" s="100">
        <f>SUMIFS(Table1[Estimação (horas)],Table1[Tabela],Plano_V3!E552,Table1[Campo],Plano_V3!F552)</f>
        <v>0.1</v>
      </c>
      <c r="J552" s="100">
        <f t="shared" si="61"/>
        <v>1.2500000000000001E-2</v>
      </c>
      <c r="K552" s="100">
        <f>SUMIFS(Table1[Horas efetivas],Table1[Tabela],Plano_V3!E552,Table1[Campo],Plano_V3!F552)</f>
        <v>0.05</v>
      </c>
      <c r="L552" s="100">
        <f t="shared" si="62"/>
        <v>6.2500000000000003E-3</v>
      </c>
      <c r="M552" s="100">
        <f t="shared" si="63"/>
        <v>0.5</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0"/>
        <v>lt003_entityttl_dbt</v>
      </c>
      <c r="B553" s="83" t="s">
        <v>28</v>
      </c>
      <c r="C553" s="84" t="s">
        <v>28</v>
      </c>
      <c r="D553" s="80" t="s">
        <v>40</v>
      </c>
      <c r="E553" s="86" t="s">
        <v>323</v>
      </c>
      <c r="F553" s="87" t="s">
        <v>420</v>
      </c>
      <c r="G553" s="80" t="str">
        <f>INDEX(Auxiliar!$B$16:$B$23,MATCH(Plano_V3!H553,Auxiliar!$C$16:$C$23,0),1)</f>
        <v>2. Em Teste</v>
      </c>
      <c r="H553" s="80">
        <f>VLOOKUP(A553,'Aux - pivots1'!$A:$B,2,0)</f>
        <v>2</v>
      </c>
      <c r="I553" s="100">
        <f>SUMIFS(Table1[Estimação (horas)],Table1[Tabela],Plano_V3!E553,Table1[Campo],Plano_V3!F553)</f>
        <v>0.1</v>
      </c>
      <c r="J553" s="100">
        <f t="shared" si="61"/>
        <v>1.2500000000000001E-2</v>
      </c>
      <c r="K553" s="100">
        <f>SUMIFS(Table1[Horas efetivas],Table1[Tabela],Plano_V3!E553,Table1[Campo],Plano_V3!F553)</f>
        <v>0.05</v>
      </c>
      <c r="L553" s="100">
        <f t="shared" si="62"/>
        <v>6.2500000000000003E-3</v>
      </c>
      <c r="M553" s="100">
        <f t="shared" si="63"/>
        <v>0.5</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0"/>
        <v>lt003_entitycod_soc</v>
      </c>
      <c r="B554" s="83" t="s">
        <v>28</v>
      </c>
      <c r="C554" s="84" t="s">
        <v>28</v>
      </c>
      <c r="D554" s="80" t="s">
        <v>40</v>
      </c>
      <c r="E554" s="86" t="s">
        <v>323</v>
      </c>
      <c r="F554" s="87" t="s">
        <v>404</v>
      </c>
      <c r="G554" s="80" t="str">
        <f>INDEX(Auxiliar!$B$16:$B$23,MATCH(Plano_V3!H554,Auxiliar!$C$16:$C$23,0),1)</f>
        <v>1. Concluído</v>
      </c>
      <c r="H554" s="80">
        <f>VLOOKUP(A554,'Aux - pivots1'!$A:$B,2,0)</f>
        <v>1</v>
      </c>
      <c r="I554" s="100">
        <f>SUMIFS(Table1[Estimação (horas)],Table1[Tabela],Plano_V3!E554,Table1[Campo],Plano_V3!F554)</f>
        <v>0.1</v>
      </c>
      <c r="J554" s="100">
        <f t="shared" si="61"/>
        <v>1.2500000000000001E-2</v>
      </c>
      <c r="K554" s="100">
        <f>SUMIFS(Table1[Horas efetivas],Table1[Tabela],Plano_V3!E554,Table1[Campo],Plano_V3!F554)</f>
        <v>0.1</v>
      </c>
      <c r="L554" s="100">
        <f t="shared" si="62"/>
        <v>1.2500000000000001E-2</v>
      </c>
      <c r="M554" s="100">
        <f t="shared" si="63"/>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0"/>
        <v>lt004_protectiondt_rfrnc</v>
      </c>
      <c r="B555" s="83" t="s">
        <v>28</v>
      </c>
      <c r="C555" s="84" t="s">
        <v>28</v>
      </c>
      <c r="D555" s="80" t="s">
        <v>40</v>
      </c>
      <c r="E555" s="86" t="s">
        <v>356</v>
      </c>
      <c r="F555" s="87" t="s">
        <v>386</v>
      </c>
      <c r="G555" s="80" t="str">
        <f>INDEX(Auxiliar!$B$16:$B$23,MATCH(Plano_V3!H555,Auxiliar!$C$16:$C$23,0),1)</f>
        <v>7. Por iniciar</v>
      </c>
      <c r="H555" s="80">
        <f>VLOOKUP(A555,'Aux - pivots1'!$A:$B,2,0)</f>
        <v>7</v>
      </c>
      <c r="I555" s="100">
        <f>SUMIFS(Table1[Estimação (horas)],Table1[Tabela],Plano_V3!E555,Table1[Campo],Plano_V3!F555)</f>
        <v>0.1</v>
      </c>
      <c r="J555" s="100">
        <f t="shared" si="61"/>
        <v>1.2500000000000001E-2</v>
      </c>
      <c r="K555" s="100">
        <f>SUMIFS(Table1[Horas efetivas],Table1[Tabela],Plano_V3!E555,Table1[Campo],Plano_V3!F555)</f>
        <v>0</v>
      </c>
      <c r="L555" s="100">
        <f t="shared" si="62"/>
        <v>0</v>
      </c>
      <c r="M555" s="100">
        <f t="shared" si="63"/>
        <v>0</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0"/>
        <v>lt004_protectionprtctn_id</v>
      </c>
      <c r="B556" s="83" t="s">
        <v>28</v>
      </c>
      <c r="C556" s="84" t="s">
        <v>28</v>
      </c>
      <c r="D556" s="80" t="s">
        <v>40</v>
      </c>
      <c r="E556" s="86" t="s">
        <v>356</v>
      </c>
      <c r="F556" s="87" t="s">
        <v>421</v>
      </c>
      <c r="G556" s="80" t="str">
        <f>INDEX(Auxiliar!$B$16:$B$23,MATCH(Plano_V3!H556,Auxiliar!$C$16:$C$23,0),1)</f>
        <v>7. Por iniciar</v>
      </c>
      <c r="H556" s="80">
        <f>VLOOKUP(A556,'Aux - pivots1'!$A:$B,2,0)</f>
        <v>7</v>
      </c>
      <c r="I556" s="100">
        <f>SUMIFS(Table1[Estimação (horas)],Table1[Tabela],Plano_V3!E556,Table1[Campo],Plano_V3!F556)</f>
        <v>0.1</v>
      </c>
      <c r="J556" s="100">
        <f t="shared" si="61"/>
        <v>1.2500000000000001E-2</v>
      </c>
      <c r="K556" s="100">
        <f>SUMIFS(Table1[Horas efetivas],Table1[Tabela],Plano_V3!E556,Table1[Campo],Plano_V3!F556)</f>
        <v>0</v>
      </c>
      <c r="L556" s="100">
        <f t="shared" si="62"/>
        <v>0</v>
      </c>
      <c r="M556" s="100">
        <f t="shared" si="63"/>
        <v>0</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0"/>
        <v>lt004_protectionrl_estt_clltrl_lctn</v>
      </c>
      <c r="B557" s="83" t="s">
        <v>28</v>
      </c>
      <c r="C557" s="84" t="s">
        <v>28</v>
      </c>
      <c r="D557" s="80" t="s">
        <v>40</v>
      </c>
      <c r="E557" s="86" t="s">
        <v>356</v>
      </c>
      <c r="F557" s="87" t="s">
        <v>422</v>
      </c>
      <c r="G557" s="80" t="str">
        <f>INDEX(Auxiliar!$B$16:$B$23,MATCH(Plano_V3!H557,Auxiliar!$C$16:$C$23,0),1)</f>
        <v>7. Por iniciar</v>
      </c>
      <c r="H557" s="80">
        <f>VLOOKUP(A557,'Aux - pivots1'!$A:$B,2,0)</f>
        <v>7</v>
      </c>
      <c r="I557" s="100">
        <f>SUMIFS(Table1[Estimação (horas)],Table1[Tabela],Plano_V3!E557,Table1[Campo],Plano_V3!F557)</f>
        <v>0.1</v>
      </c>
      <c r="J557" s="100">
        <f t="shared" si="61"/>
        <v>1.2500000000000001E-2</v>
      </c>
      <c r="K557" s="100">
        <f>SUMIFS(Table1[Horas efetivas],Table1[Tabela],Plano_V3!E557,Table1[Campo],Plano_V3!F557)</f>
        <v>0</v>
      </c>
      <c r="L557" s="100">
        <f t="shared" si="62"/>
        <v>0</v>
      </c>
      <c r="M557" s="100">
        <f t="shared" si="63"/>
        <v>0</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0"/>
        <v>lt004_protectionrl_estt_pst_cd</v>
      </c>
      <c r="B558" s="83" t="s">
        <v>28</v>
      </c>
      <c r="C558" s="84" t="s">
        <v>28</v>
      </c>
      <c r="D558" s="80" t="s">
        <v>40</v>
      </c>
      <c r="E558" s="86" t="s">
        <v>356</v>
      </c>
      <c r="F558" s="87" t="s">
        <v>423</v>
      </c>
      <c r="G558" s="80" t="str">
        <f>INDEX(Auxiliar!$B$16:$B$23,MATCH(Plano_V3!H558,Auxiliar!$C$16:$C$23,0),1)</f>
        <v>7. Por iniciar</v>
      </c>
      <c r="H558" s="80">
        <f>VLOOKUP(A558,'Aux - pivots1'!$A:$B,2,0)</f>
        <v>7</v>
      </c>
      <c r="I558" s="100">
        <f>SUMIFS(Table1[Estimação (horas)],Table1[Tabela],Plano_V3!E558,Table1[Campo],Plano_V3!F558)</f>
        <v>0.1</v>
      </c>
      <c r="J558" s="100">
        <f t="shared" si="61"/>
        <v>1.2500000000000001E-2</v>
      </c>
      <c r="K558" s="100">
        <f>SUMIFS(Table1[Horas efetivas],Table1[Tabela],Plano_V3!E558,Table1[Campo],Plano_V3!F558)</f>
        <v>0</v>
      </c>
      <c r="L558" s="100">
        <f t="shared" si="62"/>
        <v>0</v>
      </c>
      <c r="M558" s="100">
        <f t="shared" si="63"/>
        <v>0</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0"/>
        <v>lt004_protectiontyp_prtctn</v>
      </c>
      <c r="B559" s="83" t="s">
        <v>28</v>
      </c>
      <c r="C559" s="84" t="s">
        <v>28</v>
      </c>
      <c r="D559" s="80" t="s">
        <v>40</v>
      </c>
      <c r="E559" s="86" t="s">
        <v>356</v>
      </c>
      <c r="F559" s="87" t="s">
        <v>424</v>
      </c>
      <c r="G559" s="80" t="str">
        <f>INDEX(Auxiliar!$B$16:$B$23,MATCH(Plano_V3!H559,Auxiliar!$C$16:$C$23,0),1)</f>
        <v>7. Por iniciar</v>
      </c>
      <c r="H559" s="80">
        <f>VLOOKUP(A559,'Aux - pivots1'!$A:$B,2,0)</f>
        <v>7</v>
      </c>
      <c r="I559" s="100">
        <f>SUMIFS(Table1[Estimação (horas)],Table1[Tabela],Plano_V3!E559,Table1[Campo],Plano_V3!F559)</f>
        <v>0.1</v>
      </c>
      <c r="J559" s="100">
        <f t="shared" si="61"/>
        <v>1.2500000000000001E-2</v>
      </c>
      <c r="K559" s="100">
        <f>SUMIFS(Table1[Horas efetivas],Table1[Tabela],Plano_V3!E559,Table1[Campo],Plano_V3!F559)</f>
        <v>0</v>
      </c>
      <c r="L559" s="100">
        <f t="shared" si="62"/>
        <v>0</v>
      </c>
      <c r="M559" s="100">
        <f t="shared" si="63"/>
        <v>0</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0"/>
        <v>lt004_protectionorgnl_prtctn_vl</v>
      </c>
      <c r="B560" s="83" t="s">
        <v>28</v>
      </c>
      <c r="C560" s="84" t="s">
        <v>28</v>
      </c>
      <c r="D560" s="80" t="s">
        <v>40</v>
      </c>
      <c r="E560" s="86" t="s">
        <v>356</v>
      </c>
      <c r="F560" s="87" t="s">
        <v>425</v>
      </c>
      <c r="G560" s="80" t="str">
        <f>INDEX(Auxiliar!$B$16:$B$23,MATCH(Plano_V3!H560,Auxiliar!$C$16:$C$23,0),1)</f>
        <v>7. Por iniciar</v>
      </c>
      <c r="H560" s="80">
        <f>VLOOKUP(A560,'Aux - pivots1'!$A:$B,2,0)</f>
        <v>7</v>
      </c>
      <c r="I560" s="100">
        <f>SUMIFS(Table1[Estimação (horas)],Table1[Tabela],Plano_V3!E560,Table1[Campo],Plano_V3!F560)</f>
        <v>0.1</v>
      </c>
      <c r="J560" s="100">
        <f t="shared" si="61"/>
        <v>1.2500000000000001E-2</v>
      </c>
      <c r="K560" s="100">
        <f>SUMIFS(Table1[Horas efetivas],Table1[Tabela],Plano_V3!E560,Table1[Campo],Plano_V3!F560)</f>
        <v>0</v>
      </c>
      <c r="L560" s="100">
        <f t="shared" si="62"/>
        <v>0</v>
      </c>
      <c r="M560" s="100">
        <f t="shared" si="63"/>
        <v>0</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0"/>
        <v>lt004_protectionprtctn_vl</v>
      </c>
      <c r="B561" s="83" t="s">
        <v>28</v>
      </c>
      <c r="C561" s="84" t="s">
        <v>28</v>
      </c>
      <c r="D561" s="80" t="s">
        <v>40</v>
      </c>
      <c r="E561" s="86" t="s">
        <v>356</v>
      </c>
      <c r="F561" s="87" t="s">
        <v>426</v>
      </c>
      <c r="G561" s="80" t="str">
        <f>INDEX(Auxiliar!$B$16:$B$23,MATCH(Plano_V3!H561,Auxiliar!$C$16:$C$23,0),1)</f>
        <v>7. Por iniciar</v>
      </c>
      <c r="H561" s="80">
        <f>VLOOKUP(A561,'Aux - pivots1'!$A:$B,2,0)</f>
        <v>7</v>
      </c>
      <c r="I561" s="100">
        <f>SUMIFS(Table1[Estimação (horas)],Table1[Tabela],Plano_V3!E561,Table1[Campo],Plano_V3!F561)</f>
        <v>0.1</v>
      </c>
      <c r="J561" s="100">
        <f t="shared" si="61"/>
        <v>1.2500000000000001E-2</v>
      </c>
      <c r="K561" s="100">
        <f>SUMIFS(Table1[Horas efetivas],Table1[Tabela],Plano_V3!E561,Table1[Campo],Plano_V3!F561)</f>
        <v>0</v>
      </c>
      <c r="L561" s="100">
        <f t="shared" si="62"/>
        <v>0</v>
      </c>
      <c r="M561" s="100">
        <f t="shared" si="63"/>
        <v>0</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0"/>
        <v>lt004_protectioncod_soc</v>
      </c>
      <c r="B562" s="83" t="s">
        <v>28</v>
      </c>
      <c r="C562" s="84" t="s">
        <v>28</v>
      </c>
      <c r="D562" s="80" t="s">
        <v>40</v>
      </c>
      <c r="E562" s="86" t="s">
        <v>356</v>
      </c>
      <c r="F562" s="87" t="s">
        <v>404</v>
      </c>
      <c r="G562" s="80" t="str">
        <f>INDEX(Auxiliar!$B$16:$B$23,MATCH(Plano_V3!H562,Auxiliar!$C$16:$C$23,0),1)</f>
        <v>7. Por iniciar</v>
      </c>
      <c r="H562" s="80">
        <f>VLOOKUP(A562,'Aux - pivots1'!$A:$B,2,0)</f>
        <v>7</v>
      </c>
      <c r="I562" s="100">
        <f>SUMIFS(Table1[Estimação (horas)],Table1[Tabela],Plano_V3!E562,Table1[Campo],Plano_V3!F562)</f>
        <v>0.1</v>
      </c>
      <c r="J562" s="100">
        <f t="shared" si="61"/>
        <v>1.2500000000000001E-2</v>
      </c>
      <c r="K562" s="100">
        <f>SUMIFS(Table1[Horas efetivas],Table1[Tabela],Plano_V3!E562,Table1[Campo],Plano_V3!F562)</f>
        <v>0</v>
      </c>
      <c r="L562" s="100">
        <f t="shared" si="62"/>
        <v>0</v>
      </c>
      <c r="M562" s="100">
        <f t="shared" si="63"/>
        <v>0</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0"/>
        <v>lt005_instr_entdt_rfrnc</v>
      </c>
      <c r="B563" s="83" t="s">
        <v>28</v>
      </c>
      <c r="C563" s="84" t="s">
        <v>28</v>
      </c>
      <c r="D563" s="80" t="s">
        <v>40</v>
      </c>
      <c r="E563" s="86" t="s">
        <v>427</v>
      </c>
      <c r="F563" s="87" t="s">
        <v>386</v>
      </c>
      <c r="G563" s="80" t="str">
        <f>INDEX(Auxiliar!$B$16:$B$23,MATCH(Plano_V3!H563,Auxiliar!$C$16:$C$23,0),1)</f>
        <v>7. Por iniciar</v>
      </c>
      <c r="H563" s="80">
        <f>VLOOKUP(A563,'Aux - pivots1'!$A:$B,2,0)</f>
        <v>7</v>
      </c>
      <c r="I563" s="100">
        <f>SUMIFS(Table1[Estimação (horas)],Table1[Tabela],Plano_V3!E563,Table1[Campo],Plano_V3!F563)</f>
        <v>0.1</v>
      </c>
      <c r="J563" s="100">
        <f t="shared" si="61"/>
        <v>1.2500000000000001E-2</v>
      </c>
      <c r="K563" s="100">
        <f>SUMIFS(Table1[Horas efetivas],Table1[Tabela],Plano_V3!E563,Table1[Campo],Plano_V3!F563)</f>
        <v>0</v>
      </c>
      <c r="L563" s="100">
        <f t="shared" si="62"/>
        <v>0</v>
      </c>
      <c r="M563" s="100">
        <f t="shared" si="63"/>
        <v>0</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0"/>
        <v>lt005_instr_ententty_id</v>
      </c>
      <c r="B564" s="83" t="s">
        <v>28</v>
      </c>
      <c r="C564" s="84" t="s">
        <v>28</v>
      </c>
      <c r="D564" s="80" t="s">
        <v>40</v>
      </c>
      <c r="E564" s="86" t="s">
        <v>427</v>
      </c>
      <c r="F564" s="87" t="s">
        <v>413</v>
      </c>
      <c r="G564" s="80" t="str">
        <f>INDEX(Auxiliar!$B$16:$B$23,MATCH(Plano_V3!H564,Auxiliar!$C$16:$C$23,0),1)</f>
        <v>7. Por iniciar</v>
      </c>
      <c r="H564" s="80">
        <f>VLOOKUP(A564,'Aux - pivots1'!$A:$B,2,0)</f>
        <v>7</v>
      </c>
      <c r="I564" s="100">
        <f>SUMIFS(Table1[Estimação (horas)],Table1[Tabela],Plano_V3!E564,Table1[Campo],Plano_V3!F564)</f>
        <v>0.1</v>
      </c>
      <c r="J564" s="100">
        <f t="shared" si="61"/>
        <v>1.2500000000000001E-2</v>
      </c>
      <c r="K564" s="100">
        <f>SUMIFS(Table1[Horas efetivas],Table1[Tabela],Plano_V3!E564,Table1[Campo],Plano_V3!F564)</f>
        <v>0</v>
      </c>
      <c r="L564" s="100">
        <f t="shared" si="62"/>
        <v>0</v>
      </c>
      <c r="M564" s="100">
        <f t="shared" si="63"/>
        <v>0</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0"/>
        <v>lt005_instr_entinstrmnt_id</v>
      </c>
      <c r="B565" s="83" t="s">
        <v>28</v>
      </c>
      <c r="C565" s="84" t="s">
        <v>28</v>
      </c>
      <c r="D565" s="80" t="s">
        <v>40</v>
      </c>
      <c r="E565" s="86" t="s">
        <v>427</v>
      </c>
      <c r="F565" s="87" t="s">
        <v>388</v>
      </c>
      <c r="G565" s="80" t="str">
        <f>INDEX(Auxiliar!$B$16:$B$23,MATCH(Plano_V3!H565,Auxiliar!$C$16:$C$23,0),1)</f>
        <v>7. Por iniciar</v>
      </c>
      <c r="H565" s="80">
        <f>VLOOKUP(A565,'Aux - pivots1'!$A:$B,2,0)</f>
        <v>7</v>
      </c>
      <c r="I565" s="100">
        <f>SUMIFS(Table1[Estimação (horas)],Table1[Tabela],Plano_V3!E565,Table1[Campo],Plano_V3!F565)</f>
        <v>0.1</v>
      </c>
      <c r="J565" s="100">
        <f t="shared" si="61"/>
        <v>1.2500000000000001E-2</v>
      </c>
      <c r="K565" s="100">
        <f>SUMIFS(Table1[Horas efetivas],Table1[Tabela],Plano_V3!E565,Table1[Campo],Plano_V3!F565)</f>
        <v>0</v>
      </c>
      <c r="L565" s="100">
        <f t="shared" si="62"/>
        <v>0</v>
      </c>
      <c r="M565" s="100">
        <f t="shared" si="63"/>
        <v>0</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0"/>
        <v>lt005_instr_entcod_soc</v>
      </c>
      <c r="B566" s="83" t="s">
        <v>28</v>
      </c>
      <c r="C566" s="84" t="s">
        <v>28</v>
      </c>
      <c r="D566" s="80" t="s">
        <v>40</v>
      </c>
      <c r="E566" s="86" t="s">
        <v>427</v>
      </c>
      <c r="F566" s="87" t="s">
        <v>404</v>
      </c>
      <c r="G566" s="80" t="str">
        <f>INDEX(Auxiliar!$B$16:$B$23,MATCH(Plano_V3!H566,Auxiliar!$C$16:$C$23,0),1)</f>
        <v>7. Por iniciar</v>
      </c>
      <c r="H566" s="80">
        <f>VLOOKUP(A566,'Aux - pivots1'!$A:$B,2,0)</f>
        <v>7</v>
      </c>
      <c r="I566" s="100">
        <f>SUMIFS(Table1[Estimação (horas)],Table1[Tabela],Plano_V3!E566,Table1[Campo],Plano_V3!F566)</f>
        <v>0.1</v>
      </c>
      <c r="J566" s="100">
        <f t="shared" si="61"/>
        <v>1.2500000000000001E-2</v>
      </c>
      <c r="K566" s="100">
        <f>SUMIFS(Table1[Horas efetivas],Table1[Tabela],Plano_V3!E566,Table1[Campo],Plano_V3!F566)</f>
        <v>0</v>
      </c>
      <c r="L566" s="100">
        <f t="shared" si="62"/>
        <v>0</v>
      </c>
      <c r="M566" s="100">
        <f t="shared" si="63"/>
        <v>0</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0"/>
        <v>lt005_instr_entmn_entty_id</v>
      </c>
      <c r="B567" s="83" t="s">
        <v>28</v>
      </c>
      <c r="C567" s="84" t="s">
        <v>28</v>
      </c>
      <c r="D567" s="80" t="s">
        <v>40</v>
      </c>
      <c r="E567" s="86" t="s">
        <v>427</v>
      </c>
      <c r="F567" s="87" t="s">
        <v>428</v>
      </c>
      <c r="G567" s="80" t="str">
        <f>INDEX(Auxiliar!$B$16:$B$23,MATCH(Plano_V3!H567,Auxiliar!$C$16:$C$23,0),1)</f>
        <v>7. Por iniciar</v>
      </c>
      <c r="H567" s="80">
        <f>VLOOKUP(A567,'Aux - pivots1'!$A:$B,2,0)</f>
        <v>7</v>
      </c>
      <c r="I567" s="100">
        <f>SUMIFS(Table1[Estimação (horas)],Table1[Tabela],Plano_V3!E567,Table1[Campo],Plano_V3!F567)</f>
        <v>0.1</v>
      </c>
      <c r="J567" s="100">
        <f t="shared" si="61"/>
        <v>1.2500000000000001E-2</v>
      </c>
      <c r="K567" s="100">
        <f>SUMIFS(Table1[Horas efetivas],Table1[Tabela],Plano_V3!E567,Table1[Campo],Plano_V3!F567)</f>
        <v>0</v>
      </c>
      <c r="L567" s="100">
        <f t="shared" si="62"/>
        <v>0</v>
      </c>
      <c r="M567" s="100">
        <f t="shared" si="63"/>
        <v>0</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0"/>
        <v>lt006_instr_protdt_rfrnc</v>
      </c>
      <c r="B568" s="83" t="s">
        <v>28</v>
      </c>
      <c r="C568" s="84" t="s">
        <v>28</v>
      </c>
      <c r="D568" s="80" t="s">
        <v>40</v>
      </c>
      <c r="E568" s="86" t="s">
        <v>429</v>
      </c>
      <c r="F568" s="87" t="s">
        <v>386</v>
      </c>
      <c r="G568" s="80" t="str">
        <f>INDEX(Auxiliar!$B$16:$B$23,MATCH(Plano_V3!H568,Auxiliar!$C$16:$C$23,0),1)</f>
        <v>7. Por iniciar</v>
      </c>
      <c r="H568" s="80">
        <f>VLOOKUP(A568,'Aux - pivots1'!$A:$B,2,0)</f>
        <v>7</v>
      </c>
      <c r="I568" s="100">
        <f>SUMIFS(Table1[Estimação (horas)],Table1[Tabela],Plano_V3!E568,Table1[Campo],Plano_V3!F568)</f>
        <v>0.1</v>
      </c>
      <c r="J568" s="100">
        <f t="shared" si="61"/>
        <v>1.2500000000000001E-2</v>
      </c>
      <c r="K568" s="100">
        <f>SUMIFS(Table1[Horas efetivas],Table1[Tabela],Plano_V3!E568,Table1[Campo],Plano_V3!F568)</f>
        <v>0</v>
      </c>
      <c r="L568" s="100">
        <f t="shared" si="62"/>
        <v>0</v>
      </c>
      <c r="M568" s="100">
        <f t="shared" si="63"/>
        <v>0</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0"/>
        <v>lt006_instr_protinstrmnt_id</v>
      </c>
      <c r="B569" s="83" t="s">
        <v>28</v>
      </c>
      <c r="C569" s="84" t="s">
        <v>28</v>
      </c>
      <c r="D569" s="80" t="s">
        <v>40</v>
      </c>
      <c r="E569" s="86" t="s">
        <v>429</v>
      </c>
      <c r="F569" s="87" t="s">
        <v>388</v>
      </c>
      <c r="G569" s="80" t="str">
        <f>INDEX(Auxiliar!$B$16:$B$23,MATCH(Plano_V3!H569,Auxiliar!$C$16:$C$23,0),1)</f>
        <v>7. Por iniciar</v>
      </c>
      <c r="H569" s="80">
        <f>VLOOKUP(A569,'Aux - pivots1'!$A:$B,2,0)</f>
        <v>7</v>
      </c>
      <c r="I569" s="100">
        <f>SUMIFS(Table1[Estimação (horas)],Table1[Tabela],Plano_V3!E569,Table1[Campo],Plano_V3!F569)</f>
        <v>0.1</v>
      </c>
      <c r="J569" s="100">
        <f t="shared" si="61"/>
        <v>1.2500000000000001E-2</v>
      </c>
      <c r="K569" s="100">
        <f>SUMIFS(Table1[Horas efetivas],Table1[Tabela],Plano_V3!E569,Table1[Campo],Plano_V3!F569)</f>
        <v>0</v>
      </c>
      <c r="L569" s="100">
        <f t="shared" si="62"/>
        <v>0</v>
      </c>
      <c r="M569" s="100">
        <f t="shared" si="63"/>
        <v>0</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0"/>
        <v>lt006_instr_protprtctn_id</v>
      </c>
      <c r="B570" s="83" t="s">
        <v>28</v>
      </c>
      <c r="C570" s="84" t="s">
        <v>28</v>
      </c>
      <c r="D570" s="80" t="s">
        <v>40</v>
      </c>
      <c r="E570" s="86" t="s">
        <v>429</v>
      </c>
      <c r="F570" s="87" t="s">
        <v>421</v>
      </c>
      <c r="G570" s="80" t="str">
        <f>INDEX(Auxiliar!$B$16:$B$23,MATCH(Plano_V3!H570,Auxiliar!$C$16:$C$23,0),1)</f>
        <v>7. Por iniciar</v>
      </c>
      <c r="H570" s="80">
        <f>VLOOKUP(A570,'Aux - pivots1'!$A:$B,2,0)</f>
        <v>7</v>
      </c>
      <c r="I570" s="100">
        <f>SUMIFS(Table1[Estimação (horas)],Table1[Tabela],Plano_V3!E570,Table1[Campo],Plano_V3!F570)</f>
        <v>0.1</v>
      </c>
      <c r="J570" s="100">
        <f t="shared" si="61"/>
        <v>1.2500000000000001E-2</v>
      </c>
      <c r="K570" s="100">
        <f>SUMIFS(Table1[Horas efetivas],Table1[Tabela],Plano_V3!E570,Table1[Campo],Plano_V3!F570)</f>
        <v>0</v>
      </c>
      <c r="L570" s="100">
        <f t="shared" si="62"/>
        <v>0</v>
      </c>
      <c r="M570" s="100">
        <f t="shared" si="63"/>
        <v>0</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0"/>
        <v>lt006_instr_protprtctn_allctd_vl</v>
      </c>
      <c r="B571" s="83" t="s">
        <v>28</v>
      </c>
      <c r="C571" s="84" t="s">
        <v>28</v>
      </c>
      <c r="D571" s="80" t="s">
        <v>40</v>
      </c>
      <c r="E571" s="86" t="s">
        <v>429</v>
      </c>
      <c r="F571" s="87" t="s">
        <v>430</v>
      </c>
      <c r="G571" s="80" t="str">
        <f>INDEX(Auxiliar!$B$16:$B$23,MATCH(Plano_V3!H571,Auxiliar!$C$16:$C$23,0),1)</f>
        <v>7. Por iniciar</v>
      </c>
      <c r="H571" s="80">
        <f>VLOOKUP(A571,'Aux - pivots1'!$A:$B,2,0)</f>
        <v>7</v>
      </c>
      <c r="I571" s="100">
        <f>SUMIFS(Table1[Estimação (horas)],Table1[Tabela],Plano_V3!E571,Table1[Campo],Plano_V3!F571)</f>
        <v>0.1</v>
      </c>
      <c r="J571" s="100">
        <f t="shared" si="61"/>
        <v>1.2500000000000001E-2</v>
      </c>
      <c r="K571" s="100">
        <f>SUMIFS(Table1[Horas efetivas],Table1[Tabela],Plano_V3!E571,Table1[Campo],Plano_V3!F571)</f>
        <v>0</v>
      </c>
      <c r="L571" s="100">
        <f t="shared" si="62"/>
        <v>0</v>
      </c>
      <c r="M571" s="100">
        <f t="shared" si="63"/>
        <v>0</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0"/>
        <v>lt006_instr_protcod_soc</v>
      </c>
      <c r="B572" s="83" t="s">
        <v>28</v>
      </c>
      <c r="C572" s="84" t="s">
        <v>28</v>
      </c>
      <c r="D572" s="80" t="s">
        <v>40</v>
      </c>
      <c r="E572" s="86" t="s">
        <v>429</v>
      </c>
      <c r="F572" s="87" t="s">
        <v>404</v>
      </c>
      <c r="G572" s="80" t="str">
        <f>INDEX(Auxiliar!$B$16:$B$23,MATCH(Plano_V3!H572,Auxiliar!$C$16:$C$23,0),1)</f>
        <v>7. Por iniciar</v>
      </c>
      <c r="H572" s="80">
        <f>VLOOKUP(A572,'Aux - pivots1'!$A:$B,2,0)</f>
        <v>7</v>
      </c>
      <c r="I572" s="100">
        <f>SUMIFS(Table1[Estimação (horas)],Table1[Tabela],Plano_V3!E572,Table1[Campo],Plano_V3!F572)</f>
        <v>0.1</v>
      </c>
      <c r="J572" s="100">
        <f t="shared" si="61"/>
        <v>1.2500000000000001E-2</v>
      </c>
      <c r="K572" s="100">
        <f>SUMIFS(Table1[Horas efetivas],Table1[Tabela],Plano_V3!E572,Table1[Campo],Plano_V3!F572)</f>
        <v>0</v>
      </c>
      <c r="L572" s="100">
        <f t="shared" si="62"/>
        <v>0</v>
      </c>
      <c r="M572" s="100">
        <f t="shared" si="63"/>
        <v>0</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5.6249999999999994E-2</v>
      </c>
      <c r="L573" s="100">
        <f>K573/8</f>
        <v>7.0312499999999993E-3</v>
      </c>
      <c r="M573" s="100">
        <f t="shared" si="63"/>
        <v>1.4970059880239459E-3</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c r="D574" s="13"/>
      <c r="AW574" t="s">
        <v>431</v>
      </c>
    </row>
  </sheetData>
  <autoFilter ref="B13:N573"/>
  <conditionalFormatting sqref="O15:O18 O26:O446">
    <cfRule type="cellIs" dxfId="43" priority="11" operator="notEqual">
      <formula>0</formula>
    </cfRule>
  </conditionalFormatting>
  <conditionalFormatting sqref="O21:O23">
    <cfRule type="cellIs" dxfId="42" priority="3" operator="notEqual">
      <formula>0</formula>
    </cfRule>
  </conditionalFormatting>
  <conditionalFormatting sqref="P5:P6 Q6:EQ6">
    <cfRule type="cellIs" dxfId="41" priority="12" operator="notEqual">
      <formula>0</formula>
    </cfRule>
  </conditionalFormatting>
  <conditionalFormatting sqref="P15:EQ18 P21:EQ23 P26:EQ26">
    <cfRule type="cellIs" dxfId="40" priority="10" operator="greaterThan">
      <formula>0</formula>
    </cfRule>
  </conditionalFormatting>
  <conditionalFormatting sqref="P41:EQ41">
    <cfRule type="cellIs" dxfId="39" priority="8" operator="greaterThan">
      <formula>0</formula>
    </cfRule>
  </conditionalFormatting>
  <conditionalFormatting sqref="P197:EQ197">
    <cfRule type="cellIs" dxfId="38" priority="7" operator="greaterThan">
      <formula>0</formula>
    </cfRule>
  </conditionalFormatting>
  <conditionalFormatting sqref="P361:EQ361">
    <cfRule type="cellIs" dxfId="37" priority="6" operator="greaterThan">
      <formula>0</formula>
    </cfRule>
  </conditionalFormatting>
  <conditionalFormatting sqref="P446:EQ446">
    <cfRule type="cellIs" dxfId="3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X37" sqref="X37:AD51"/>
      <selection pane="bottomLeft" activeCell="X37" sqref="X37:AD51"/>
      <selection pane="bottomRight" activeCell="F338" sqref="F338"/>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2"/>
      <c r="N14" s="172"/>
      <c r="O14" s="172"/>
      <c r="P14" s="172"/>
      <c r="Q14" s="172"/>
      <c r="R14" s="172"/>
      <c r="S14" s="172"/>
      <c r="T14" s="172"/>
      <c r="U14" s="172"/>
      <c r="V14" s="172"/>
      <c r="W14" s="172"/>
      <c r="X14" s="172"/>
      <c r="Y14" s="172"/>
      <c r="Z14" s="172"/>
      <c r="AA14" s="172"/>
      <c r="AB14" s="172"/>
      <c r="AC14" s="172"/>
      <c r="AD14" s="172"/>
      <c r="AE14" s="172"/>
      <c r="AF14" s="172"/>
      <c r="AG14" s="172"/>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3"/>
      <c r="X20" s="97"/>
      <c r="Y20" s="97"/>
      <c r="Z20" s="97"/>
      <c r="AA20" s="97"/>
      <c r="AB20" s="173"/>
      <c r="AC20" s="97"/>
      <c r="AD20" s="97"/>
      <c r="AE20" s="97"/>
      <c r="AF20" s="97"/>
      <c r="AG20" s="173"/>
      <c r="AH20" s="97"/>
      <c r="AI20" s="97"/>
      <c r="AJ20" s="97"/>
      <c r="AK20" s="97"/>
      <c r="AL20" s="173"/>
      <c r="AM20" s="97"/>
      <c r="AN20" s="97"/>
      <c r="AO20" s="97"/>
      <c r="AP20" s="97"/>
      <c r="AQ20" s="173"/>
      <c r="AR20" s="97"/>
      <c r="AS20" s="97"/>
      <c r="AT20" s="110"/>
      <c r="AU20" s="97"/>
      <c r="AV20" s="173"/>
      <c r="AW20" s="97"/>
      <c r="AX20" s="97"/>
      <c r="AY20" s="97"/>
      <c r="AZ20" s="97"/>
      <c r="BA20" s="173"/>
      <c r="BB20" s="97"/>
      <c r="BC20" s="97"/>
      <c r="BD20" s="97"/>
      <c r="BE20" s="97"/>
      <c r="BF20" s="173"/>
      <c r="BG20" s="97"/>
      <c r="BH20" s="97"/>
      <c r="BI20" s="97"/>
      <c r="BJ20" s="97"/>
      <c r="BK20" s="173"/>
      <c r="BL20" s="97"/>
      <c r="BM20" s="97"/>
      <c r="BN20" s="97"/>
      <c r="BO20" s="97"/>
      <c r="BP20" s="173"/>
      <c r="BQ20" s="97"/>
      <c r="BR20" s="97"/>
      <c r="BS20" s="97"/>
      <c r="BT20" s="97"/>
      <c r="BU20" s="173"/>
      <c r="BV20" s="97"/>
      <c r="BW20" s="97"/>
      <c r="BX20" s="97"/>
      <c r="BY20" s="97"/>
      <c r="BZ20" s="173"/>
      <c r="CA20" s="97"/>
      <c r="CB20" s="97"/>
      <c r="CC20" s="97"/>
      <c r="CD20" s="97"/>
      <c r="CE20" s="173"/>
      <c r="CF20" s="97"/>
      <c r="CG20" s="97"/>
      <c r="CH20" s="97"/>
      <c r="CI20" s="97"/>
      <c r="CJ20" s="173"/>
      <c r="CK20" s="97"/>
      <c r="CL20" s="97"/>
      <c r="CM20" s="97"/>
      <c r="CN20" s="97"/>
      <c r="CO20" s="173"/>
      <c r="CP20" s="97"/>
      <c r="CQ20" s="97"/>
      <c r="CR20" s="97"/>
      <c r="CS20" s="97"/>
      <c r="CT20" s="173"/>
      <c r="CU20" s="97"/>
      <c r="CV20" s="97"/>
      <c r="CW20" s="97"/>
      <c r="CX20" s="97"/>
      <c r="CY20" s="173"/>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10"/>
      <c r="AU25" s="173"/>
      <c r="AV25" s="97"/>
      <c r="AW25" s="97"/>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2. Em Teste</v>
      </c>
      <c r="H43" s="80">
        <f>VLOOKUP(A43,'Aux - pivots1'!$A:$B,2,0)</f>
        <v>2</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2. Em Teste</v>
      </c>
      <c r="H48" s="80">
        <f>VLOOKUP(A48,'Aux - pivots1'!$A:$B,2,0)</f>
        <v>2</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2. Em Teste</v>
      </c>
      <c r="H49" s="80">
        <f>VLOOKUP(A49,'Aux - pivots1'!$A:$B,2,0)</f>
        <v>2</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2. Em Teste</v>
      </c>
      <c r="H50" s="80">
        <f>VLOOKUP(A50,'Aux - pivots1'!$A:$B,2,0)</f>
        <v>2</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2. Em Teste</v>
      </c>
      <c r="H51" s="80">
        <f>VLOOKUP(A51,'Aux - pivots1'!$A:$B,2,0)</f>
        <v>2</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2. Em Teste</v>
      </c>
      <c r="H52" s="80">
        <f>VLOOKUP(A52,'Aux - pivots1'!$A:$B,2,0)</f>
        <v>2</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2. Em Teste</v>
      </c>
      <c r="H53" s="80">
        <f>VLOOKUP(A53,'Aux - pivots1'!$A:$B,2,0)</f>
        <v>2</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2. Em Teste</v>
      </c>
      <c r="H54" s="80">
        <f>VLOOKUP(A54,'Aux - pivots1'!$A:$B,2,0)</f>
        <v>2</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2. Em Teste</v>
      </c>
      <c r="H55" s="80">
        <f>VLOOKUP(A55,'Aux - pivots1'!$A:$B,2,0)</f>
        <v>2</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2. Em Teste</v>
      </c>
      <c r="H56" s="80">
        <f>VLOOKUP(A56,'Aux - pivots1'!$A:$B,2,0)</f>
        <v>2</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2. Em Teste</v>
      </c>
      <c r="H59" s="80">
        <f>VLOOKUP(A59,'Aux - pivots1'!$A:$B,2,0)</f>
        <v>2</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2. Em Teste</v>
      </c>
      <c r="H60" s="80">
        <f>VLOOKUP(A60,'Aux - pivots1'!$A:$B,2,0)</f>
        <v>2</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2. Em Teste</v>
      </c>
      <c r="H61" s="80">
        <f>VLOOKUP(A61,'Aux - pivots1'!$A:$B,2,0)</f>
        <v>2</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2. Em Teste</v>
      </c>
      <c r="H74" s="80">
        <f>VLOOKUP(A74,'Aux - pivots1'!$A:$B,2,0)</f>
        <v>2</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2. Em Teste</v>
      </c>
      <c r="H80" s="80">
        <f>VLOOKUP(A80,'Aux - pivots1'!$A:$B,2,0)</f>
        <v>2</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2. Em Teste</v>
      </c>
      <c r="H81" s="80">
        <f>VLOOKUP(A81,'Aux - pivots1'!$A:$B,2,0)</f>
        <v>2</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2. Em Teste</v>
      </c>
      <c r="H82" s="80">
        <f>VLOOKUP(A82,'Aux - pivots1'!$A:$B,2,0)</f>
        <v>2</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1. Concluído</v>
      </c>
      <c r="H126" s="80">
        <f>VLOOKUP(A126,'Aux - pivots1'!$A:$B,2,0)</f>
        <v>1</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4. Validação EF</v>
      </c>
      <c r="H127" s="80">
        <f>VLOOKUP(A127,'Aux - pivots1'!$A:$B,2,0)</f>
        <v>4</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2. Em Teste</v>
      </c>
      <c r="H136" s="80">
        <f>VLOOKUP(A136,'Aux - pivots1'!$A:$B,2,0)</f>
        <v>2</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2. Em Teste</v>
      </c>
      <c r="H137" s="80">
        <f>VLOOKUP(A137,'Aux - pivots1'!$A:$B,2,0)</f>
        <v>2</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2. Em Teste</v>
      </c>
      <c r="H138" s="80">
        <f>VLOOKUP(A138,'Aux - pivots1'!$A:$B,2,0)</f>
        <v>2</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2. Em Teste</v>
      </c>
      <c r="H139" s="80">
        <f>VLOOKUP(A139,'Aux - pivots1'!$A:$B,2,0)</f>
        <v>2</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2. Em Teste</v>
      </c>
      <c r="H140" s="80">
        <f>VLOOKUP(A140,'Aux - pivots1'!$A:$B,2,0)</f>
        <v>2</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2. Em Teste</v>
      </c>
      <c r="H142" s="80">
        <f>VLOOKUP(A142,'Aux - pivots1'!$A:$B,2,0)</f>
        <v>2</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2. Em Teste</v>
      </c>
      <c r="H143" s="80">
        <f>VLOOKUP(A143,'Aux - pivots1'!$A:$B,2,0)</f>
        <v>2</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2. Em Teste</v>
      </c>
      <c r="H144" s="80">
        <f>VLOOKUP(A144,'Aux - pivots1'!$A:$B,2,0)</f>
        <v>2</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2. Em Teste</v>
      </c>
      <c r="H145" s="80">
        <f>VLOOKUP(A145,'Aux - pivots1'!$A:$B,2,0)</f>
        <v>2</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2. Em Teste</v>
      </c>
      <c r="H146" s="80">
        <f>VLOOKUP(A146,'Aux - pivots1'!$A:$B,2,0)</f>
        <v>2</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2. Em Teste</v>
      </c>
      <c r="H148" s="80">
        <f>VLOOKUP(A148,'Aux - pivots1'!$A:$B,2,0)</f>
        <v>2</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2. Em Teste</v>
      </c>
      <c r="H151" s="80">
        <f>VLOOKUP(A151,'Aux - pivots1'!$A:$B,2,0)</f>
        <v>2</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2. Em Teste</v>
      </c>
      <c r="H152" s="80">
        <f>VLOOKUP(A152,'Aux - pivots1'!$A:$B,2,0)</f>
        <v>2</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2. Em Teste</v>
      </c>
      <c r="H153" s="80">
        <f>VLOOKUP(A153,'Aux - pivots1'!$A:$B,2,0)</f>
        <v>2</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2. Em Teste</v>
      </c>
      <c r="H154" s="80">
        <f>VLOOKUP(A154,'Aux - pivots1'!$A:$B,2,0)</f>
        <v>2</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2. Em Teste</v>
      </c>
      <c r="H155" s="80">
        <f>VLOOKUP(A155,'Aux - pivots1'!$A:$B,2,0)</f>
        <v>2</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2. Em Teste</v>
      </c>
      <c r="H156" s="80">
        <f>VLOOKUP(A156,'Aux - pivots1'!$A:$B,2,0)</f>
        <v>2</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2. Em Teste</v>
      </c>
      <c r="H157" s="80">
        <f>VLOOKUP(A157,'Aux - pivots1'!$A:$B,2,0)</f>
        <v>2</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2. Em Teste</v>
      </c>
      <c r="H158" s="80">
        <f>VLOOKUP(A158,'Aux - pivots1'!$A:$B,2,0)</f>
        <v>2</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2. Em Teste</v>
      </c>
      <c r="H159" s="80">
        <f>VLOOKUP(A159,'Aux - pivots1'!$A:$B,2,0)</f>
        <v>2</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2. Em Teste</v>
      </c>
      <c r="H160" s="80">
        <f>VLOOKUP(A160,'Aux - pivots1'!$A:$B,2,0)</f>
        <v>2</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2. Em Teste</v>
      </c>
      <c r="H161" s="80">
        <f>VLOOKUP(A161,'Aux - pivots1'!$A:$B,2,0)</f>
        <v>2</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2. Em Teste</v>
      </c>
      <c r="H162" s="80">
        <f>VLOOKUP(A162,'Aux - pivots1'!$A:$B,2,0)</f>
        <v>2</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2. Em Teste</v>
      </c>
      <c r="H164" s="80">
        <f>VLOOKUP(A164,'Aux - pivots1'!$A:$B,2,0)</f>
        <v>2</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2. Em Teste</v>
      </c>
      <c r="H165" s="80">
        <f>VLOOKUP(A165,'Aux - pivots1'!$A:$B,2,0)</f>
        <v>2</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2. Em Teste</v>
      </c>
      <c r="H166" s="80">
        <f>VLOOKUP(A166,'Aux - pivots1'!$A:$B,2,0)</f>
        <v>2</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2. Em Teste</v>
      </c>
      <c r="H167" s="80">
        <f>VLOOKUP(A167,'Aux - pivots1'!$A:$B,2,0)</f>
        <v>2</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2. Em Teste</v>
      </c>
      <c r="H168" s="80">
        <f>VLOOKUP(A168,'Aux - pivots1'!$A:$B,2,0)</f>
        <v>2</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2. Em Teste</v>
      </c>
      <c r="H169" s="80">
        <f>VLOOKUP(A169,'Aux - pivots1'!$A:$B,2,0)</f>
        <v>2</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2. Em Teste</v>
      </c>
      <c r="H170" s="80">
        <f>VLOOKUP(A170,'Aux - pivots1'!$A:$B,2,0)</f>
        <v>2</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2. Em Teste</v>
      </c>
      <c r="H171" s="80">
        <f>VLOOKUP(A171,'Aux - pivots1'!$A:$B,2,0)</f>
        <v>2</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2. Em Teste</v>
      </c>
      <c r="H173" s="80">
        <f>VLOOKUP(A173,'Aux - pivots1'!$A:$B,2,0)</f>
        <v>2</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2. Em Teste</v>
      </c>
      <c r="H174" s="80">
        <f>VLOOKUP(A174,'Aux - pivots1'!$A:$B,2,0)</f>
        <v>2</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2. Em Teste</v>
      </c>
      <c r="H175" s="80">
        <f>VLOOKUP(A175,'Aux - pivots1'!$A:$B,2,0)</f>
        <v>2</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2. Em Teste</v>
      </c>
      <c r="H176" s="80">
        <f>VLOOKUP(A176,'Aux - pivots1'!$A:$B,2,0)</f>
        <v>2</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2. Em Teste</v>
      </c>
      <c r="H177" s="80">
        <f>VLOOKUP(A177,'Aux - pivots1'!$A:$B,2,0)</f>
        <v>2</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2. Em Teste</v>
      </c>
      <c r="H178" s="80">
        <f>VLOOKUP(A178,'Aux - pivots1'!$A:$B,2,0)</f>
        <v>2</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2. Em Teste</v>
      </c>
      <c r="H179" s="80">
        <f>VLOOKUP(A179,'Aux - pivots1'!$A:$B,2,0)</f>
        <v>2</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2. Em Teste</v>
      </c>
      <c r="H180" s="80">
        <f>VLOOKUP(A180,'Aux - pivots1'!$A:$B,2,0)</f>
        <v>2</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2. Em Teste</v>
      </c>
      <c r="H181" s="80">
        <f>VLOOKUP(A181,'Aux - pivots1'!$A:$B,2,0)</f>
        <v>2</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2. Em Teste</v>
      </c>
      <c r="H182" s="80">
        <f>VLOOKUP(A182,'Aux - pivots1'!$A:$B,2,0)</f>
        <v>2</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2. Em Teste</v>
      </c>
      <c r="H183" s="80">
        <f>VLOOKUP(A183,'Aux - pivots1'!$A:$B,2,0)</f>
        <v>2</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2. Em Teste</v>
      </c>
      <c r="H184" s="80">
        <f>VLOOKUP(A184,'Aux - pivots1'!$A:$B,2,0)</f>
        <v>2</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2. Em Teste</v>
      </c>
      <c r="H185" s="80">
        <f>VLOOKUP(A185,'Aux - pivots1'!$A:$B,2,0)</f>
        <v>2</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2. Em Teste</v>
      </c>
      <c r="H186" s="80">
        <f>VLOOKUP(A186,'Aux - pivots1'!$A:$B,2,0)</f>
        <v>2</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2. Em Teste</v>
      </c>
      <c r="H187" s="80">
        <f>VLOOKUP(A187,'Aux - pivots1'!$A:$B,2,0)</f>
        <v>2</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2. Em Teste</v>
      </c>
      <c r="H188" s="80">
        <f>VLOOKUP(A188,'Aux - pivots1'!$A:$B,2,0)</f>
        <v>2</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2. Em Teste</v>
      </c>
      <c r="H189" s="80">
        <f>VLOOKUP(A189,'Aux - pivots1'!$A:$B,2,0)</f>
        <v>2</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2. Em Teste</v>
      </c>
      <c r="H190" s="80">
        <f>VLOOKUP(A190,'Aux - pivots1'!$A:$B,2,0)</f>
        <v>2</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2. Em Teste</v>
      </c>
      <c r="H191" s="80">
        <f>VLOOKUP(A191,'Aux - pivots1'!$A:$B,2,0)</f>
        <v>2</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2. Em Teste</v>
      </c>
      <c r="H192" s="80">
        <f>VLOOKUP(A192,'Aux - pivots1'!$A:$B,2,0)</f>
        <v>2</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2. Em Teste</v>
      </c>
      <c r="H193" s="80">
        <f>VLOOKUP(A193,'Aux - pivots1'!$A:$B,2,0)</f>
        <v>2</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2. Em Teste</v>
      </c>
      <c r="H194" s="80">
        <f>VLOOKUP(A194,'Aux - pivots1'!$A:$B,2,0)</f>
        <v>2</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2. Em Teste</v>
      </c>
      <c r="H195" s="80">
        <f>VLOOKUP(A195,'Aux - pivots1'!$A:$B,2,0)</f>
        <v>2</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2. Em Teste</v>
      </c>
      <c r="H196" s="80">
        <f>VLOOKUP(A196,'Aux - pivots1'!$A:$B,2,0)</f>
        <v>2</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2. Em Teste</v>
      </c>
      <c r="H382" s="80">
        <f>VLOOKUP(A382,'Aux - pivots1'!$A:$B,2,0)</f>
        <v>2</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1. Concluído</v>
      </c>
      <c r="H414" s="80">
        <f>VLOOKUP(A414,'Aux - pivots1'!$A:$B,2,0)</f>
        <v>1</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7. Por iniciar</v>
      </c>
      <c r="H520" s="80">
        <f>VLOOKUP(A520,'Aux - pivots1'!$A:$B,2,0)</f>
        <v>7</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7. Por iniciar</v>
      </c>
      <c r="H521" s="80">
        <f>VLOOKUP(A521,'Aux - pivots1'!$A:$B,2,0)</f>
        <v>7</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7. Por iniciar</v>
      </c>
      <c r="H522" s="80">
        <f>VLOOKUP(A522,'Aux - pivots1'!$A:$B,2,0)</f>
        <v>7</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7. Por iniciar</v>
      </c>
      <c r="H523" s="80">
        <f>VLOOKUP(A523,'Aux - pivots1'!$A:$B,2,0)</f>
        <v>7</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7. Por iniciar</v>
      </c>
      <c r="H524" s="80">
        <f>VLOOKUP(A524,'Aux - pivots1'!$A:$B,2,0)</f>
        <v>7</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7. Por iniciar</v>
      </c>
      <c r="H525" s="80">
        <f>VLOOKUP(A525,'Aux - pivots1'!$A:$B,2,0)</f>
        <v>7</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7. Por iniciar</v>
      </c>
      <c r="H526" s="80">
        <f>VLOOKUP(A526,'Aux - pivots1'!$A:$B,2,0)</f>
        <v>7</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7. Por iniciar</v>
      </c>
      <c r="H527" s="80">
        <f>VLOOKUP(A527,'Aux - pivots1'!$A:$B,2,0)</f>
        <v>7</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7. Por iniciar</v>
      </c>
      <c r="H528" s="80">
        <f>VLOOKUP(A528,'Aux - pivots1'!$A:$B,2,0)</f>
        <v>7</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7. Por iniciar</v>
      </c>
      <c r="H529" s="80">
        <f>VLOOKUP(A529,'Aux - pivots1'!$A:$B,2,0)</f>
        <v>7</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7. Por iniciar</v>
      </c>
      <c r="H530" s="80">
        <f>VLOOKUP(A530,'Aux - pivots1'!$A:$B,2,0)</f>
        <v>7</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7. Por iniciar</v>
      </c>
      <c r="H531" s="80">
        <f>VLOOKUP(A531,'Aux - pivots1'!$A:$B,2,0)</f>
        <v>7</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7. Por iniciar</v>
      </c>
      <c r="H532" s="80">
        <f>VLOOKUP(A532,'Aux - pivots1'!$A:$B,2,0)</f>
        <v>7</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7. Por iniciar</v>
      </c>
      <c r="H533" s="80">
        <f>VLOOKUP(A533,'Aux - pivots1'!$A:$B,2,0)</f>
        <v>7</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7. Por iniciar</v>
      </c>
      <c r="H534" s="80">
        <f>VLOOKUP(A534,'Aux - pivots1'!$A:$B,2,0)</f>
        <v>7</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7. Por iniciar</v>
      </c>
      <c r="H535" s="80">
        <f>VLOOKUP(A535,'Aux - pivots1'!$A:$B,2,0)</f>
        <v>7</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7. Por iniciar</v>
      </c>
      <c r="H536" s="80">
        <f>VLOOKUP(A536,'Aux - pivots1'!$A:$B,2,0)</f>
        <v>7</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7. Por iniciar</v>
      </c>
      <c r="H537" s="80">
        <f>VLOOKUP(A537,'Aux - pivots1'!$A:$B,2,0)</f>
        <v>7</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7. Por iniciar</v>
      </c>
      <c r="H538" s="80">
        <f>VLOOKUP(A538,'Aux - pivots1'!$A:$B,2,0)</f>
        <v>7</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7. Por iniciar</v>
      </c>
      <c r="H544" s="80">
        <f>VLOOKUP(A544,'Aux - pivots1'!$A:$B,2,0)</f>
        <v>7</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7. Por iniciar</v>
      </c>
      <c r="H545" s="80">
        <f>VLOOKUP(A545,'Aux - pivots1'!$A:$B,2,0)</f>
        <v>7</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7. Por iniciar</v>
      </c>
      <c r="H546" s="80">
        <f>VLOOKUP(A546,'Aux - pivots1'!$A:$B,2,0)</f>
        <v>7</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7. Por iniciar</v>
      </c>
      <c r="H547" s="80">
        <f>VLOOKUP(A547,'Aux - pivots1'!$A:$B,2,0)</f>
        <v>7</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2. Em Teste</v>
      </c>
      <c r="H548" s="80">
        <f>VLOOKUP(A548,'Aux - pivots1'!$A:$B,2,0)</f>
        <v>2</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2. Em Teste</v>
      </c>
      <c r="H549" s="80">
        <f>VLOOKUP(A549,'Aux - pivots1'!$A:$B,2,0)</f>
        <v>2</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2. Em Teste</v>
      </c>
      <c r="H550" s="80">
        <f>VLOOKUP(A550,'Aux - pivots1'!$A:$B,2,0)</f>
        <v>2</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2. Em Teste</v>
      </c>
      <c r="H551" s="80">
        <f>VLOOKUP(A551,'Aux - pivots1'!$A:$B,2,0)</f>
        <v>2</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2. Em Teste</v>
      </c>
      <c r="H552" s="80">
        <f>VLOOKUP(A552,'Aux - pivots1'!$A:$B,2,0)</f>
        <v>2</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2. Em Teste</v>
      </c>
      <c r="H553" s="80">
        <f>VLOOKUP(A553,'Aux - pivots1'!$A:$B,2,0)</f>
        <v>2</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2. Em Teste</v>
      </c>
      <c r="H554" s="80">
        <f>VLOOKUP(A554,'Aux - pivots1'!$A:$B,2,0)</f>
        <v>2</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7. Por iniciar</v>
      </c>
      <c r="H556" s="80">
        <f>VLOOKUP(A556,'Aux - pivots1'!$A:$B,2,0)</f>
        <v>7</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7. Por iniciar</v>
      </c>
      <c r="H557" s="80">
        <f>VLOOKUP(A557,'Aux - pivots1'!$A:$B,2,0)</f>
        <v>7</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7. Por iniciar</v>
      </c>
      <c r="H558" s="80">
        <f>VLOOKUP(A558,'Aux - pivots1'!$A:$B,2,0)</f>
        <v>7</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7. Por iniciar</v>
      </c>
      <c r="H559" s="80">
        <f>VLOOKUP(A559,'Aux - pivots1'!$A:$B,2,0)</f>
        <v>7</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7. Por iniciar</v>
      </c>
      <c r="H560" s="80">
        <f>VLOOKUP(A560,'Aux - pivots1'!$A:$B,2,0)</f>
        <v>7</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7. Por iniciar</v>
      </c>
      <c r="H561" s="80">
        <f>VLOOKUP(A561,'Aux - pivots1'!$A:$B,2,0)</f>
        <v>7</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7. Por iniciar</v>
      </c>
      <c r="H562" s="80">
        <f>VLOOKUP(A562,'Aux - pivots1'!$A:$B,2,0)</f>
        <v>7</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7. Por iniciar</v>
      </c>
      <c r="H563" s="80">
        <f>VLOOKUP(A563,'Aux - pivots1'!$A:$B,2,0)</f>
        <v>7</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7. Por iniciar</v>
      </c>
      <c r="H564" s="80">
        <f>VLOOKUP(A564,'Aux - pivots1'!$A:$B,2,0)</f>
        <v>7</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7. Por iniciar</v>
      </c>
      <c r="H565" s="80">
        <f>VLOOKUP(A565,'Aux - pivots1'!$A:$B,2,0)</f>
        <v>7</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7. Por iniciar</v>
      </c>
      <c r="H566" s="80">
        <f>VLOOKUP(A566,'Aux - pivots1'!$A:$B,2,0)</f>
        <v>7</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7. Por iniciar</v>
      </c>
      <c r="H567" s="80">
        <f>VLOOKUP(A567,'Aux - pivots1'!$A:$B,2,0)</f>
        <v>7</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7. Por iniciar</v>
      </c>
      <c r="H568" s="80">
        <f>VLOOKUP(A568,'Aux - pivots1'!$A:$B,2,0)</f>
        <v>7</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7. Por iniciar</v>
      </c>
      <c r="H569" s="80">
        <f>VLOOKUP(A569,'Aux - pivots1'!$A:$B,2,0)</f>
        <v>7</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7. Por iniciar</v>
      </c>
      <c r="H570" s="80">
        <f>VLOOKUP(A570,'Aux - pivots1'!$A:$B,2,0)</f>
        <v>7</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7. Por iniciar</v>
      </c>
      <c r="H571" s="80">
        <f>VLOOKUP(A571,'Aux - pivots1'!$A:$B,2,0)</f>
        <v>7</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7. Por iniciar</v>
      </c>
      <c r="H572" s="80">
        <f>VLOOKUP(A572,'Aux - pivots1'!$A:$B,2,0)</f>
        <v>7</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7. Por iniciar</v>
      </c>
      <c r="H573" s="80">
        <f>VLOOKUP(A573,'Aux - pivots1'!$A:$B,2,0)</f>
        <v>7</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2"/>
      <c r="EQ576" s="172"/>
      <c r="ER576" s="172"/>
      <c r="ES576" s="172"/>
      <c r="ET576" s="172"/>
      <c r="EU576" s="172"/>
      <c r="EV576" s="172"/>
      <c r="EW576" s="172"/>
      <c r="EX576" s="172"/>
      <c r="EY576" s="172"/>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3"/>
      <c r="EQ581" s="173"/>
      <c r="ER581" s="173"/>
      <c r="ES581" s="173"/>
      <c r="ET581" s="173"/>
      <c r="EU581" s="173"/>
      <c r="EV581" s="173"/>
      <c r="EW581" s="173"/>
      <c r="EX581" s="173"/>
      <c r="EY581" s="173"/>
      <c r="EZ581" s="173"/>
      <c r="FA581" s="173"/>
      <c r="FB581" s="173"/>
      <c r="FC581" s="173"/>
      <c r="FD581" s="173"/>
      <c r="FE581" s="173"/>
      <c r="FF581" s="173"/>
      <c r="FG581" s="173"/>
      <c r="FH581" s="173"/>
      <c r="FI581" s="173"/>
      <c r="FJ581" s="173"/>
      <c r="FK581" s="173"/>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28" priority="11" operator="notEqual">
      <formula>0</formula>
    </cfRule>
  </conditionalFormatting>
  <conditionalFormatting sqref="L21:L23">
    <cfRule type="cellIs" dxfId="27" priority="3" operator="notEqual">
      <formula>0</formula>
    </cfRule>
  </conditionalFormatting>
  <conditionalFormatting sqref="L577:L579">
    <cfRule type="cellIs" dxfId="26" priority="2" operator="notEqual">
      <formula>0</formula>
    </cfRule>
  </conditionalFormatting>
  <conditionalFormatting sqref="L582:L636">
    <cfRule type="cellIs" dxfId="25" priority="1" operator="notEqual">
      <formula>0</formula>
    </cfRule>
  </conditionalFormatting>
  <conditionalFormatting sqref="M5:M6 N6:FK6">
    <cfRule type="cellIs" dxfId="24" priority="12" operator="notEqual">
      <formula>0</formula>
    </cfRule>
  </conditionalFormatting>
  <conditionalFormatting sqref="M15:FK18 M21:FK23 M577:FK579 M636:FK636">
    <cfRule type="cellIs" dxfId="23" priority="10" operator="greaterThan">
      <formula>0</formula>
    </cfRule>
  </conditionalFormatting>
  <conditionalFormatting sqref="M26:FK27">
    <cfRule type="cellIs" dxfId="22" priority="9" operator="greaterThan">
      <formula>0</formula>
    </cfRule>
  </conditionalFormatting>
  <conditionalFormatting sqref="M42:FK42">
    <cfRule type="cellIs" dxfId="21" priority="8" operator="greaterThan">
      <formula>0</formula>
    </cfRule>
  </conditionalFormatting>
  <conditionalFormatting sqref="M198:FK198">
    <cfRule type="cellIs" dxfId="20" priority="7" operator="greaterThan">
      <formula>0</formula>
    </cfRule>
  </conditionalFormatting>
  <conditionalFormatting sqref="M362:FK362">
    <cfRule type="cellIs" dxfId="19" priority="6" operator="greaterThan">
      <formula>0</formula>
    </cfRule>
  </conditionalFormatting>
  <conditionalFormatting sqref="M447:FK447">
    <cfRule type="cellIs" dxfId="18" priority="5" operator="greaterThan">
      <formula>0</formula>
    </cfRule>
  </conditionalFormatting>
  <conditionalFormatting sqref="M582:FK583">
    <cfRule type="cellIs" dxfId="1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11"/>
  <sheetViews>
    <sheetView showGridLines="0" tabSelected="1" zoomScale="70" zoomScaleNormal="70" workbookViewId="0"/>
  </sheetViews>
  <sheetFormatPr defaultColWidth="0" defaultRowHeight="17.399999999999999" zeroHeight="1"/>
  <cols>
    <col min="1" max="2" width="3.69921875" style="27" customWidth="1"/>
    <col min="3" max="30" width="8.69921875" style="27" customWidth="1"/>
    <col min="31" max="32" width="3.69921875" style="27" customWidth="1"/>
    <col min="33" max="40" width="0" style="27" hidden="1" customWidth="1"/>
    <col min="41" max="16384" width="8.69921875" style="27" hidden="1"/>
  </cols>
  <sheetData>
    <row r="1" spans="1:32">
      <c r="AF1" s="146"/>
    </row>
    <row r="2" spans="1:32"/>
    <row r="3" spans="1:32"/>
    <row r="4" spans="1:32"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row>
    <row r="5" spans="1:32">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row>
    <row r="6" spans="1:32" ht="22.2">
      <c r="A6" s="145"/>
      <c r="B6" s="155" t="s">
        <v>1853</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row>
    <row r="7" spans="1:32"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row>
    <row r="8" spans="1:32" ht="17.55" customHeight="1">
      <c r="A8" s="145"/>
      <c r="B8" s="201" t="s">
        <v>1854</v>
      </c>
      <c r="C8" s="202"/>
      <c r="D8" s="202"/>
      <c r="E8" s="202"/>
      <c r="F8" s="202"/>
      <c r="G8" s="202"/>
      <c r="H8" s="202"/>
      <c r="I8" s="202"/>
      <c r="J8" s="202"/>
      <c r="K8" s="202"/>
      <c r="L8" s="202"/>
      <c r="M8" s="202"/>
      <c r="N8" s="202"/>
      <c r="O8" s="202"/>
      <c r="P8" s="202"/>
      <c r="Q8" s="202"/>
      <c r="R8" s="202"/>
      <c r="S8" s="202"/>
      <c r="T8" s="202"/>
      <c r="U8" s="202"/>
      <c r="V8" s="202"/>
      <c r="W8" s="202"/>
      <c r="X8" s="202"/>
      <c r="Y8" s="202"/>
      <c r="Z8" s="202"/>
      <c r="AA8" s="202"/>
      <c r="AB8" s="202"/>
      <c r="AC8" s="202"/>
      <c r="AD8" s="202"/>
      <c r="AE8" s="203"/>
      <c r="AF8" s="145"/>
    </row>
    <row r="9" spans="1:32" ht="17.55" customHeight="1">
      <c r="A9" s="145"/>
      <c r="B9" s="204"/>
      <c r="C9" s="205"/>
      <c r="D9" s="205"/>
      <c r="E9" s="205"/>
      <c r="F9" s="205"/>
      <c r="G9" s="205"/>
      <c r="H9" s="205"/>
      <c r="I9" s="205"/>
      <c r="J9" s="205"/>
      <c r="K9" s="205"/>
      <c r="L9" s="205"/>
      <c r="M9" s="205"/>
      <c r="N9" s="205"/>
      <c r="O9" s="205"/>
      <c r="P9" s="205"/>
      <c r="Q9" s="205"/>
      <c r="R9" s="205"/>
      <c r="S9" s="205"/>
      <c r="T9" s="205"/>
      <c r="U9" s="205"/>
      <c r="V9" s="205"/>
      <c r="W9" s="205"/>
      <c r="X9" s="205"/>
      <c r="Y9" s="205"/>
      <c r="Z9" s="205"/>
      <c r="AA9" s="205"/>
      <c r="AB9" s="205"/>
      <c r="AC9" s="205"/>
      <c r="AD9" s="205"/>
      <c r="AE9" s="206"/>
      <c r="AF9" s="145"/>
    </row>
    <row r="10" spans="1:32" ht="17.55" customHeight="1">
      <c r="A10" s="145"/>
      <c r="B10" s="204"/>
      <c r="C10" s="205"/>
      <c r="D10" s="205"/>
      <c r="E10" s="205"/>
      <c r="F10" s="205"/>
      <c r="G10" s="205"/>
      <c r="H10" s="205"/>
      <c r="I10" s="205"/>
      <c r="J10" s="205"/>
      <c r="K10" s="205"/>
      <c r="L10" s="205"/>
      <c r="M10" s="205"/>
      <c r="N10" s="205"/>
      <c r="O10" s="205"/>
      <c r="P10" s="205"/>
      <c r="Q10" s="205"/>
      <c r="R10" s="205"/>
      <c r="S10" s="205"/>
      <c r="T10" s="205"/>
      <c r="U10" s="205"/>
      <c r="V10" s="205"/>
      <c r="W10" s="205"/>
      <c r="X10" s="205"/>
      <c r="Y10" s="205"/>
      <c r="Z10" s="205"/>
      <c r="AA10" s="205"/>
      <c r="AB10" s="205"/>
      <c r="AC10" s="205"/>
      <c r="AD10" s="205"/>
      <c r="AE10" s="206"/>
      <c r="AF10" s="145"/>
    </row>
    <row r="11" spans="1:32" ht="17.55" customHeight="1">
      <c r="A11" s="145"/>
      <c r="B11" s="204"/>
      <c r="C11" s="205"/>
      <c r="D11" s="205"/>
      <c r="E11" s="205"/>
      <c r="F11" s="205"/>
      <c r="G11" s="205"/>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06"/>
      <c r="AF11" s="145"/>
    </row>
    <row r="12" spans="1:32" ht="17.55" customHeight="1">
      <c r="A12" s="145"/>
      <c r="B12" s="204"/>
      <c r="C12" s="205"/>
      <c r="D12" s="205"/>
      <c r="E12" s="205"/>
      <c r="F12" s="205"/>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6"/>
      <c r="AF12" s="145"/>
    </row>
    <row r="13" spans="1:32" ht="17.55" customHeight="1">
      <c r="A13" s="145"/>
      <c r="B13" s="204"/>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6"/>
      <c r="AF13" s="145"/>
    </row>
    <row r="14" spans="1:32" ht="17.55" customHeight="1">
      <c r="A14" s="145"/>
      <c r="B14" s="204"/>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6"/>
      <c r="AF14" s="145"/>
    </row>
    <row r="15" spans="1:32" ht="17.55" customHeight="1">
      <c r="A15" s="145"/>
      <c r="B15" s="204"/>
      <c r="C15" s="205"/>
      <c r="D15" s="205"/>
      <c r="E15" s="205"/>
      <c r="F15" s="205"/>
      <c r="G15" s="205"/>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6"/>
      <c r="AF15" s="145"/>
    </row>
    <row r="16" spans="1:32" ht="17.55" customHeight="1">
      <c r="A16" s="145"/>
      <c r="B16" s="204"/>
      <c r="C16" s="205"/>
      <c r="D16" s="205"/>
      <c r="E16" s="205"/>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6"/>
      <c r="AF16" s="145"/>
    </row>
    <row r="17" spans="1:32" ht="17.55" customHeight="1">
      <c r="A17" s="145"/>
      <c r="B17" s="204"/>
      <c r="C17" s="205"/>
      <c r="D17" s="205"/>
      <c r="E17" s="205"/>
      <c r="F17" s="205"/>
      <c r="G17" s="205"/>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6"/>
      <c r="AF17" s="145"/>
    </row>
    <row r="18" spans="1:32" ht="17.55" customHeight="1">
      <c r="A18" s="145"/>
      <c r="B18" s="204"/>
      <c r="C18" s="205"/>
      <c r="D18" s="205"/>
      <c r="E18" s="205"/>
      <c r="F18" s="205"/>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06"/>
      <c r="AF18" s="145"/>
    </row>
    <row r="19" spans="1:32" ht="17.55" customHeight="1">
      <c r="A19" s="145"/>
      <c r="B19" s="207"/>
      <c r="C19" s="208"/>
      <c r="D19" s="208"/>
      <c r="E19" s="208"/>
      <c r="F19" s="208"/>
      <c r="G19" s="208"/>
      <c r="H19" s="208"/>
      <c r="I19" s="208"/>
      <c r="J19" s="208"/>
      <c r="K19" s="208"/>
      <c r="L19" s="208"/>
      <c r="M19" s="208"/>
      <c r="N19" s="208"/>
      <c r="O19" s="208"/>
      <c r="P19" s="208"/>
      <c r="Q19" s="208"/>
      <c r="R19" s="208"/>
      <c r="S19" s="208"/>
      <c r="T19" s="208"/>
      <c r="U19" s="208"/>
      <c r="V19" s="208"/>
      <c r="W19" s="208"/>
      <c r="X19" s="208"/>
      <c r="Y19" s="208"/>
      <c r="Z19" s="208"/>
      <c r="AA19" s="208"/>
      <c r="AB19" s="208"/>
      <c r="AC19" s="208"/>
      <c r="AD19" s="208"/>
      <c r="AE19" s="209"/>
      <c r="AF19" s="145"/>
    </row>
    <row r="20" spans="1:32">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row>
    <row r="21" spans="1:32">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row>
    <row r="22" spans="1:32" ht="22.2">
      <c r="A22" s="145"/>
      <c r="B22" s="155" t="s">
        <v>471</v>
      </c>
      <c r="C22" s="145"/>
      <c r="D22" s="145"/>
      <c r="E22" s="145"/>
      <c r="F22" s="145"/>
      <c r="G22" s="158" t="s">
        <v>35</v>
      </c>
      <c r="H22" s="158"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row>
    <row r="23" spans="1:32"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row>
    <row r="24" spans="1:32">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9"/>
      <c r="AF24" s="145"/>
    </row>
    <row r="25" spans="1:32">
      <c r="A25" s="145"/>
      <c r="B25" s="150"/>
      <c r="C25" s="157" t="s">
        <v>472</v>
      </c>
      <c r="G25" s="157" t="s">
        <v>473</v>
      </c>
      <c r="P25" s="160" t="s">
        <v>18</v>
      </c>
      <c r="Q25" s="161"/>
      <c r="R25" s="160"/>
      <c r="S25" s="161"/>
      <c r="T25" s="162">
        <v>45499</v>
      </c>
      <c r="U25" s="162">
        <f>T25+7</f>
        <v>45506</v>
      </c>
      <c r="V25" s="163" t="s">
        <v>474</v>
      </c>
      <c r="X25" s="159" t="s">
        <v>475</v>
      </c>
      <c r="AE25" s="151"/>
      <c r="AF25" s="145"/>
    </row>
    <row r="26" spans="1:32" ht="17.55" customHeight="1">
      <c r="A26" s="145"/>
      <c r="B26" s="150"/>
      <c r="P26" s="27" t="s">
        <v>476</v>
      </c>
      <c r="T26" s="27">
        <f>COUNTIFS('2. Status Detalhe Campos'!$H$7:$H$605,'1. Status Resumo'!$P26,'2. Status Detalhe Campos'!$C$7:$C$605,'1. Status Resumo'!$G$22,'2. Status Detalhe Campos'!$D$7:$D$605,"2. Campo")+COUNTIFS('2. Status Detalhe Campos'!$H$7:$H$605,'1. Status Resumo'!$P26,'2. Status Detalhe Campos'!$C$7:$C$605,'1. Status Resumo'!$H$22,'2. Status Detalhe Campos'!$D$7:$D$605,"2. Campo")</f>
        <v>8</v>
      </c>
      <c r="U26" s="27">
        <f>COUNTIFS('2. Status Detalhe Campos'!$G$7:$G$605,'1. Status Resumo'!$P26,'2. Status Detalhe Campos'!$C$7:$C$605,'1. Status Resumo'!$G$22,'2. Status Detalhe Campos'!$D$7:$D$605,"2. Campo")+COUNTIFS('2. Status Detalhe Campos'!$G$7:$G$605,'1. Status Resumo'!$P26,'2. Status Detalhe Campos'!$C$7:$C$605,'1. Status Resumo'!$H$22,'2. Status Detalhe Campos'!$D$7:$D$605,"2. Campo")</f>
        <v>8</v>
      </c>
      <c r="V26" s="27">
        <f>U26-T26</f>
        <v>0</v>
      </c>
      <c r="X26" s="220" t="s">
        <v>1851</v>
      </c>
      <c r="Y26" s="221"/>
      <c r="Z26" s="221"/>
      <c r="AA26" s="221"/>
      <c r="AB26" s="221"/>
      <c r="AC26" s="221"/>
      <c r="AD26" s="222"/>
      <c r="AE26" s="151"/>
      <c r="AF26" s="145"/>
    </row>
    <row r="27" spans="1:32">
      <c r="A27" s="145"/>
      <c r="B27" s="150"/>
      <c r="P27" s="27" t="s">
        <v>477</v>
      </c>
      <c r="T27" s="27">
        <f>COUNTIFS('2. Status Detalhe Campos'!$H$7:$H$605,'1. Status Resumo'!$P27,'2. Status Detalhe Campos'!$C$7:$C$605,'1. Status Resumo'!$G$22,'2. Status Detalhe Campos'!$D$7:$D$605,"2. Campo")+COUNTIFS('2. Status Detalhe Campos'!$H$7:$H$605,'1. Status Resumo'!$P27,'2. Status Detalhe Campos'!$C$7:$C$605,'1. Status Resumo'!$H$22,'2. Status Detalhe Campos'!$D$7:$D$605,"2. Campo")</f>
        <v>50</v>
      </c>
      <c r="U27" s="27">
        <f>COUNTIFS('2. Status Detalhe Campos'!$G$7:$G$605,'1. Status Resumo'!$P27,'2. Status Detalhe Campos'!$C$7:$C$605,'1. Status Resumo'!$G$22,'2. Status Detalhe Campos'!$D$7:$D$605,"2. Campo")+COUNTIFS('2. Status Detalhe Campos'!$G$7:$G$605,'1. Status Resumo'!$P27,'2. Status Detalhe Campos'!$C$7:$C$605,'1. Status Resumo'!$H$22,'2. Status Detalhe Campos'!$D$7:$D$605,"2. Campo")</f>
        <v>52</v>
      </c>
      <c r="V27" s="27">
        <f t="shared" ref="V27:V33" si="0">U27-T27</f>
        <v>2</v>
      </c>
      <c r="X27" s="223"/>
      <c r="Y27" s="224"/>
      <c r="Z27" s="224"/>
      <c r="AA27" s="224"/>
      <c r="AB27" s="224"/>
      <c r="AC27" s="224"/>
      <c r="AD27" s="225"/>
      <c r="AE27" s="151"/>
      <c r="AF27" s="145"/>
    </row>
    <row r="28" spans="1:32">
      <c r="A28" s="145"/>
      <c r="B28" s="150"/>
      <c r="P28" s="27" t="s">
        <v>177</v>
      </c>
      <c r="T28" s="27">
        <f>COUNTIFS('2. Status Detalhe Campos'!$H$7:$H$605,'1. Status Resumo'!$P28,'2. Status Detalhe Campos'!$C$7:$C$605,'1. Status Resumo'!$G$22,'2. Status Detalhe Campos'!$D$7:$D$605,"2. Campo")+COUNTIFS('2. Status Detalhe Campos'!$H$7:$H$605,'1. Status Resumo'!$P28,'2. Status Detalhe Campos'!$C$7:$C$605,'1. Status Resumo'!$H$22,'2. Status Detalhe Campos'!$D$7:$D$605,"2. Campo")</f>
        <v>90</v>
      </c>
      <c r="U28" s="27">
        <f>COUNTIFS('2. Status Detalhe Campos'!$G$7:$G$605,'1. Status Resumo'!$P28,'2. Status Detalhe Campos'!$C$7:$C$605,'1. Status Resumo'!$G$22,'2. Status Detalhe Campos'!$D$7:$D$605,"2. Campo")+COUNTIFS('2. Status Detalhe Campos'!$G$7:$G$605,'1. Status Resumo'!$P28,'2. Status Detalhe Campos'!$C$7:$C$605,'1. Status Resumo'!$H$22,'2. Status Detalhe Campos'!$D$7:$D$605,"2. Campo")</f>
        <v>82</v>
      </c>
      <c r="V28" s="27">
        <f t="shared" si="0"/>
        <v>-8</v>
      </c>
      <c r="X28" s="223"/>
      <c r="Y28" s="224"/>
      <c r="Z28" s="224"/>
      <c r="AA28" s="224"/>
      <c r="AB28" s="224"/>
      <c r="AC28" s="224"/>
      <c r="AD28" s="225"/>
      <c r="AE28" s="151"/>
      <c r="AF28" s="145"/>
    </row>
    <row r="29" spans="1:32">
      <c r="A29" s="145"/>
      <c r="B29" s="150"/>
      <c r="D29" s="219" t="str">
        <f>"# "&amp;U34</f>
        <v># 161</v>
      </c>
      <c r="E29" s="219"/>
      <c r="P29" s="27" t="s">
        <v>478</v>
      </c>
      <c r="T29" s="27">
        <f>COUNTIFS('2. Status Detalhe Campos'!$H$7:$H$605,'1. Status Resumo'!$P29,'2. Status Detalhe Campos'!$C$7:$C$605,'1. Status Resumo'!$G$22,'2. Status Detalhe Campos'!$D$7:$D$605,"2. Campo")+COUNTIFS('2. Status Detalhe Campos'!$H$7:$H$605,'1. Status Resumo'!$P29,'2. Status Detalhe Campos'!$C$7:$C$605,'1. Status Resumo'!$H$22,'2. Status Detalhe Campos'!$D$7:$D$605,"2. Campo")</f>
        <v>0</v>
      </c>
      <c r="U29" s="27">
        <f>COUNTIFS('2. Status Detalhe Campos'!$G$7:$G$605,'1. Status Resumo'!$P29,'2. Status Detalhe Campos'!$C$7:$C$605,'1. Status Resumo'!$G$22,'2. Status Detalhe Campos'!$D$7:$D$605,"2. Campo")+COUNTIFS('2. Status Detalhe Campos'!$G$7:$G$605,'1. Status Resumo'!$P29,'2. Status Detalhe Campos'!$C$7:$C$605,'1. Status Resumo'!$H$22,'2. Status Detalhe Campos'!$D$7:$D$605,"2. Campo")</f>
        <v>0</v>
      </c>
      <c r="V29" s="27">
        <f t="shared" si="0"/>
        <v>0</v>
      </c>
      <c r="X29" s="223"/>
      <c r="Y29" s="224"/>
      <c r="Z29" s="224"/>
      <c r="AA29" s="224"/>
      <c r="AB29" s="224"/>
      <c r="AC29" s="224"/>
      <c r="AD29" s="225"/>
      <c r="AE29" s="151"/>
      <c r="AF29" s="145"/>
    </row>
    <row r="30" spans="1:32">
      <c r="A30" s="145"/>
      <c r="B30" s="150"/>
      <c r="D30" s="219"/>
      <c r="E30" s="219"/>
      <c r="P30" s="27" t="s">
        <v>479</v>
      </c>
      <c r="T30" s="27">
        <f>COUNTIFS('2. Status Detalhe Campos'!$H$7:$H$605,'1. Status Resumo'!$P30,'2. Status Detalhe Campos'!$C$7:$C$605,'1. Status Resumo'!$G$22,'2. Status Detalhe Campos'!$D$7:$D$605,"2. Campo")+COUNTIFS('2. Status Detalhe Campos'!$H$7:$H$605,'1. Status Resumo'!$P30,'2. Status Detalhe Campos'!$C$7:$C$605,'1. Status Resumo'!$H$22,'2. Status Detalhe Campos'!$D$7:$D$605,"2. Campo")</f>
        <v>13</v>
      </c>
      <c r="U30" s="27">
        <f>COUNTIFS('2. Status Detalhe Campos'!$G$7:$G$605,'1. Status Resumo'!$P30,'2. Status Detalhe Campos'!$C$7:$C$605,'1. Status Resumo'!$G$22,'2. Status Detalhe Campos'!$D$7:$D$605,"2. Campo")+COUNTIFS('2. Status Detalhe Campos'!$G$7:$G$605,'1. Status Resumo'!$P30,'2. Status Detalhe Campos'!$C$7:$C$605,'1. Status Resumo'!$H$22,'2. Status Detalhe Campos'!$D$7:$D$605,"2. Campo")</f>
        <v>13</v>
      </c>
      <c r="V30" s="27">
        <f t="shared" si="0"/>
        <v>0</v>
      </c>
      <c r="X30" s="223"/>
      <c r="Y30" s="224"/>
      <c r="Z30" s="224"/>
      <c r="AA30" s="224"/>
      <c r="AB30" s="224"/>
      <c r="AC30" s="224"/>
      <c r="AD30" s="225"/>
      <c r="AE30" s="151"/>
      <c r="AF30" s="145"/>
    </row>
    <row r="31" spans="1:32">
      <c r="A31" s="145"/>
      <c r="B31" s="150"/>
      <c r="P31" s="27" t="s">
        <v>480</v>
      </c>
      <c r="R31" s="27" t="s">
        <v>481</v>
      </c>
      <c r="T31" s="27">
        <f>COUNTIFS('2. Status Detalhe Campos'!$H$7:$H$605,'1. Status Resumo'!$P31,'2. Status Detalhe Campos'!$C$7:$C$605,'1. Status Resumo'!$G$22,'2. Status Detalhe Campos'!$D$7:$D$605,"2. Campo")+COUNTIFS('2. Status Detalhe Campos'!$H$7:$H$605,'1. Status Resumo'!$P31,'2. Status Detalhe Campos'!$C$7:$C$605,'1. Status Resumo'!$H$22,'2. Status Detalhe Campos'!$D$7:$D$605,"2. Campo")</f>
        <v>0</v>
      </c>
      <c r="U31" s="27">
        <f>COUNTIFS('2. Status Detalhe Campos'!$G$7:$G$605,'1. Status Resumo'!$P31,'2. Status Detalhe Campos'!$C$7:$C$605,'1. Status Resumo'!$G$22,'2. Status Detalhe Campos'!$D$7:$D$605,"2. Campo")+COUNTIFS('2. Status Detalhe Campos'!$G$7:$G$605,'1. Status Resumo'!$P31,'2. Status Detalhe Campos'!$C$7:$C$605,'1. Status Resumo'!$H$22,'2. Status Detalhe Campos'!$D$7:$D$605,"2. Campo")</f>
        <v>6</v>
      </c>
      <c r="V31" s="27">
        <f t="shared" si="0"/>
        <v>6</v>
      </c>
      <c r="X31" s="223"/>
      <c r="Y31" s="224"/>
      <c r="Z31" s="224"/>
      <c r="AA31" s="224"/>
      <c r="AB31" s="224"/>
      <c r="AC31" s="224"/>
      <c r="AD31" s="225"/>
      <c r="AE31" s="151"/>
      <c r="AF31" s="145"/>
    </row>
    <row r="32" spans="1:32">
      <c r="A32" s="145"/>
      <c r="B32" s="150"/>
      <c r="P32" s="27" t="s">
        <v>482</v>
      </c>
      <c r="T32" s="27">
        <f>COUNTIFS('2. Status Detalhe Campos'!$H$7:$H$605,'1. Status Resumo'!$P32,'2. Status Detalhe Campos'!$C$7:$C$605,'1. Status Resumo'!$G$22,'2. Status Detalhe Campos'!$D$7:$D$605,"2. Campo")+COUNTIFS('2. Status Detalhe Campos'!$H$7:$H$605,'1. Status Resumo'!$P32,'2. Status Detalhe Campos'!$C$7:$C$605,'1. Status Resumo'!$H$22,'2. Status Detalhe Campos'!$D$7:$D$605,"2. Campo")</f>
        <v>0</v>
      </c>
      <c r="U32" s="27">
        <f>COUNTIFS('2. Status Detalhe Campos'!$G$7:$G$605,'1. Status Resumo'!$P32,'2. Status Detalhe Campos'!$C$7:$C$605,'1. Status Resumo'!$G$22,'2. Status Detalhe Campos'!$D$7:$D$605,"2. Campo")+COUNTIFS('2. Status Detalhe Campos'!$G$7:$G$605,'1. Status Resumo'!$P32,'2. Status Detalhe Campos'!$C$7:$C$605,'1. Status Resumo'!$H$22,'2. Status Detalhe Campos'!$D$7:$D$605,"2. Campo")</f>
        <v>0</v>
      </c>
      <c r="V32" s="27">
        <f t="shared" si="0"/>
        <v>0</v>
      </c>
      <c r="X32" s="223"/>
      <c r="Y32" s="224"/>
      <c r="Z32" s="224"/>
      <c r="AA32" s="224"/>
      <c r="AB32" s="224"/>
      <c r="AC32" s="224"/>
      <c r="AD32" s="225"/>
      <c r="AE32" s="151"/>
      <c r="AF32" s="145"/>
    </row>
    <row r="33" spans="1:32">
      <c r="A33" s="145"/>
      <c r="B33" s="150"/>
      <c r="P33" s="27" t="s">
        <v>30</v>
      </c>
      <c r="T33" s="27">
        <f>COUNTIFS('2. Status Detalhe Campos'!$H$7:$H$605,'1. Status Resumo'!$P33,'2. Status Detalhe Campos'!$C$7:$C$605,'1. Status Resumo'!$G$22,'2. Status Detalhe Campos'!$D$7:$D$605,"2. Campo")+COUNTIFS('2. Status Detalhe Campos'!$H$7:$H$605,'1. Status Resumo'!$P33,'2. Status Detalhe Campos'!$C$7:$C$605,'1. Status Resumo'!$H$22,'2. Status Detalhe Campos'!$D$7:$D$605,"2. Campo")</f>
        <v>0</v>
      </c>
      <c r="U33" s="27">
        <f>COUNTIFS('2. Status Detalhe Campos'!$G$7:$G$605,'1. Status Resumo'!$P33,'2. Status Detalhe Campos'!$C$7:$C$605,'1. Status Resumo'!$G$22,'2. Status Detalhe Campos'!$D$7:$D$605,"2. Campo")+COUNTIFS('2. Status Detalhe Campos'!$G$7:$G$605,'1. Status Resumo'!$P33,'2. Status Detalhe Campos'!$C$7:$C$605,'1. Status Resumo'!$H$22,'2. Status Detalhe Campos'!$D$7:$D$605,"2. Campo")</f>
        <v>0</v>
      </c>
      <c r="V33" s="27">
        <f t="shared" si="0"/>
        <v>0</v>
      </c>
      <c r="X33" s="223"/>
      <c r="Y33" s="224"/>
      <c r="Z33" s="224"/>
      <c r="AA33" s="224"/>
      <c r="AB33" s="224"/>
      <c r="AC33" s="224"/>
      <c r="AD33" s="225"/>
      <c r="AE33" s="151"/>
      <c r="AF33" s="145"/>
    </row>
    <row r="34" spans="1:32">
      <c r="A34" s="145"/>
      <c r="B34" s="150"/>
      <c r="T34" s="156">
        <f>SUM(T26:T33)</f>
        <v>161</v>
      </c>
      <c r="U34" s="156">
        <f>SUM(U26:U33)</f>
        <v>161</v>
      </c>
      <c r="X34" s="223"/>
      <c r="Y34" s="224"/>
      <c r="Z34" s="224"/>
      <c r="AA34" s="224"/>
      <c r="AB34" s="224"/>
      <c r="AC34" s="224"/>
      <c r="AD34" s="225"/>
      <c r="AE34" s="151"/>
      <c r="AF34" s="145"/>
    </row>
    <row r="35" spans="1:32">
      <c r="A35" s="145"/>
      <c r="B35" s="150"/>
      <c r="X35" s="223"/>
      <c r="Y35" s="224"/>
      <c r="Z35" s="224"/>
      <c r="AA35" s="224"/>
      <c r="AB35" s="224"/>
      <c r="AC35" s="224"/>
      <c r="AD35" s="225"/>
      <c r="AE35" s="151"/>
      <c r="AF35" s="145"/>
    </row>
    <row r="36" spans="1:32">
      <c r="A36" s="145"/>
      <c r="B36" s="150"/>
      <c r="O36" s="195" t="s">
        <v>483</v>
      </c>
      <c r="P36" s="27" t="s">
        <v>484</v>
      </c>
      <c r="T36" s="194" t="s">
        <v>485</v>
      </c>
      <c r="X36" s="223"/>
      <c r="Y36" s="224"/>
      <c r="Z36" s="224"/>
      <c r="AA36" s="224"/>
      <c r="AB36" s="224"/>
      <c r="AC36" s="224"/>
      <c r="AD36" s="225"/>
      <c r="AE36" s="151"/>
      <c r="AF36" s="145"/>
    </row>
    <row r="37" spans="1:32">
      <c r="A37" s="145"/>
      <c r="B37" s="150"/>
      <c r="O37" s="195" t="s">
        <v>483</v>
      </c>
      <c r="P37" s="27" t="s">
        <v>486</v>
      </c>
      <c r="T37" s="194" t="s">
        <v>485</v>
      </c>
      <c r="X37" s="223"/>
      <c r="Y37" s="224"/>
      <c r="Z37" s="224"/>
      <c r="AA37" s="224"/>
      <c r="AB37" s="224"/>
      <c r="AC37" s="224"/>
      <c r="AD37" s="225"/>
      <c r="AE37" s="151"/>
      <c r="AF37" s="145"/>
    </row>
    <row r="38" spans="1:32">
      <c r="A38" s="145"/>
      <c r="B38" s="150"/>
      <c r="O38" s="195" t="s">
        <v>483</v>
      </c>
      <c r="P38" s="27" t="s">
        <v>487</v>
      </c>
      <c r="T38" s="196" t="s">
        <v>488</v>
      </c>
      <c r="X38" s="223"/>
      <c r="Y38" s="224"/>
      <c r="Z38" s="224"/>
      <c r="AA38" s="224"/>
      <c r="AB38" s="224"/>
      <c r="AC38" s="224"/>
      <c r="AD38" s="225"/>
      <c r="AE38" s="151"/>
      <c r="AF38" s="145"/>
    </row>
    <row r="39" spans="1:32">
      <c r="A39" s="145"/>
      <c r="B39" s="150"/>
      <c r="O39" s="195"/>
      <c r="T39" s="194"/>
      <c r="X39" s="223"/>
      <c r="Y39" s="224"/>
      <c r="Z39" s="224"/>
      <c r="AA39" s="224"/>
      <c r="AB39" s="224"/>
      <c r="AC39" s="224"/>
      <c r="AD39" s="225"/>
      <c r="AE39" s="151"/>
      <c r="AF39" s="145"/>
    </row>
    <row r="40" spans="1:32">
      <c r="A40" s="145"/>
      <c r="B40" s="150"/>
      <c r="O40" s="195"/>
      <c r="T40" s="194"/>
      <c r="X40" s="223"/>
      <c r="Y40" s="224"/>
      <c r="Z40" s="224"/>
      <c r="AA40" s="224"/>
      <c r="AB40" s="224"/>
      <c r="AC40" s="224"/>
      <c r="AD40" s="225"/>
      <c r="AE40" s="151"/>
      <c r="AF40" s="145"/>
    </row>
    <row r="41" spans="1:32">
      <c r="A41" s="145"/>
      <c r="B41" s="150"/>
      <c r="O41" s="195"/>
      <c r="T41" s="194"/>
      <c r="X41" s="223"/>
      <c r="Y41" s="224"/>
      <c r="Z41" s="224"/>
      <c r="AA41" s="224"/>
      <c r="AB41" s="224"/>
      <c r="AC41" s="224"/>
      <c r="AD41" s="225"/>
      <c r="AE41" s="151"/>
      <c r="AF41" s="145"/>
    </row>
    <row r="42" spans="1:32">
      <c r="A42" s="145"/>
      <c r="B42" s="150"/>
      <c r="O42" s="195"/>
      <c r="T42" s="194"/>
      <c r="X42" s="223"/>
      <c r="Y42" s="224"/>
      <c r="Z42" s="224"/>
      <c r="AA42" s="224"/>
      <c r="AB42" s="224"/>
      <c r="AC42" s="224"/>
      <c r="AD42" s="225"/>
      <c r="AE42" s="151"/>
      <c r="AF42" s="145"/>
    </row>
    <row r="43" spans="1:32">
      <c r="A43" s="145"/>
      <c r="B43" s="150"/>
      <c r="O43" s="195"/>
      <c r="T43" s="194"/>
      <c r="X43" s="223"/>
      <c r="Y43" s="224"/>
      <c r="Z43" s="224"/>
      <c r="AA43" s="224"/>
      <c r="AB43" s="224"/>
      <c r="AC43" s="224"/>
      <c r="AD43" s="225"/>
      <c r="AE43" s="151"/>
      <c r="AF43" s="145"/>
    </row>
    <row r="44" spans="1:32" ht="18" customHeight="1">
      <c r="A44" s="145"/>
      <c r="B44" s="150"/>
      <c r="O44" s="195"/>
      <c r="T44" s="194"/>
      <c r="X44" s="223"/>
      <c r="Y44" s="224"/>
      <c r="Z44" s="224"/>
      <c r="AA44" s="224"/>
      <c r="AB44" s="224"/>
      <c r="AC44" s="224"/>
      <c r="AD44" s="225"/>
      <c r="AE44" s="151"/>
      <c r="AF44" s="145"/>
    </row>
    <row r="45" spans="1:32" ht="18" customHeight="1">
      <c r="A45" s="145"/>
      <c r="B45" s="150"/>
      <c r="O45" s="195"/>
      <c r="T45" s="194"/>
      <c r="X45" s="223"/>
      <c r="Y45" s="224"/>
      <c r="Z45" s="224"/>
      <c r="AA45" s="224"/>
      <c r="AB45" s="224"/>
      <c r="AC45" s="224"/>
      <c r="AD45" s="225"/>
      <c r="AE45" s="151"/>
      <c r="AF45" s="145"/>
    </row>
    <row r="46" spans="1:32" ht="18" customHeight="1">
      <c r="A46" s="145"/>
      <c r="B46" s="150"/>
      <c r="O46" s="195"/>
      <c r="T46" s="194"/>
      <c r="X46" s="223"/>
      <c r="Y46" s="224"/>
      <c r="Z46" s="224"/>
      <c r="AA46" s="224"/>
      <c r="AB46" s="224"/>
      <c r="AC46" s="224"/>
      <c r="AD46" s="225"/>
      <c r="AE46" s="151"/>
      <c r="AF46" s="145"/>
    </row>
    <row r="47" spans="1:32" ht="18" customHeight="1">
      <c r="A47" s="145"/>
      <c r="B47" s="150"/>
      <c r="O47" s="195"/>
      <c r="T47" s="194"/>
      <c r="X47" s="223"/>
      <c r="Y47" s="224"/>
      <c r="Z47" s="224"/>
      <c r="AA47" s="224"/>
      <c r="AB47" s="224"/>
      <c r="AC47" s="224"/>
      <c r="AD47" s="225"/>
      <c r="AE47" s="151"/>
      <c r="AF47" s="145"/>
    </row>
    <row r="48" spans="1:32">
      <c r="A48" s="145"/>
      <c r="B48" s="150"/>
      <c r="O48" s="195"/>
      <c r="T48" s="196"/>
      <c r="X48" s="226"/>
      <c r="Y48" s="227"/>
      <c r="Z48" s="227"/>
      <c r="AA48" s="227"/>
      <c r="AB48" s="227"/>
      <c r="AC48" s="227"/>
      <c r="AD48" s="228"/>
      <c r="AE48" s="151"/>
      <c r="AF48" s="145"/>
    </row>
    <row r="49" spans="1:32">
      <c r="A49" s="145"/>
      <c r="B49" s="152"/>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4"/>
      <c r="AF49" s="145"/>
    </row>
    <row r="50" spans="1:32">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row>
    <row r="51" spans="1:32" ht="22.2">
      <c r="A51" s="145"/>
      <c r="B51" s="155" t="s">
        <v>489</v>
      </c>
      <c r="C51" s="145"/>
      <c r="D51" s="145"/>
      <c r="E51" s="145"/>
      <c r="F51" s="145"/>
      <c r="G51" s="158" t="s">
        <v>178</v>
      </c>
      <c r="H51" s="158" t="s">
        <v>301</v>
      </c>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row>
    <row r="52" spans="1:32" ht="4.9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row>
    <row r="53" spans="1:32">
      <c r="A53" s="145"/>
      <c r="B53" s="147"/>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9"/>
      <c r="AF53" s="145"/>
    </row>
    <row r="54" spans="1:32">
      <c r="A54" s="145"/>
      <c r="B54" s="150"/>
      <c r="C54" s="157" t="s">
        <v>472</v>
      </c>
      <c r="G54" s="157" t="s">
        <v>473</v>
      </c>
      <c r="P54" s="160" t="s">
        <v>18</v>
      </c>
      <c r="Q54" s="161"/>
      <c r="R54" s="160"/>
      <c r="S54" s="161"/>
      <c r="T54" s="162">
        <f>T25</f>
        <v>45499</v>
      </c>
      <c r="U54" s="162">
        <f>U25</f>
        <v>45506</v>
      </c>
      <c r="V54" s="163" t="s">
        <v>474</v>
      </c>
      <c r="X54" s="159" t="s">
        <v>475</v>
      </c>
      <c r="AE54" s="151"/>
      <c r="AF54" s="145"/>
    </row>
    <row r="55" spans="1:32" ht="17.399999999999999" customHeight="1">
      <c r="A55" s="145"/>
      <c r="B55" s="150"/>
      <c r="P55" s="27" t="s">
        <v>476</v>
      </c>
      <c r="T55" s="27">
        <f>COUNTIFS('2. Status Detalhe Campos'!$H$7:$H$605,'1. Status Resumo'!$P55,'2. Status Detalhe Campos'!$C$7:$C$605,'1. Status Resumo'!$G$51,'2. Status Detalhe Campos'!$D$7:$D$605,"2. Campo")+COUNTIFS('2. Status Detalhe Campos'!$H$7:$H$605,'1. Status Resumo'!$P55,'2. Status Detalhe Campos'!$C$7:$C$605,'1. Status Resumo'!$H$51,'2. Status Detalhe Campos'!$D$7:$D$605,"2. Campo")</f>
        <v>10</v>
      </c>
      <c r="U55" s="27">
        <f>COUNTIFS('2. Status Detalhe Campos'!$G$7:$G$605,'1. Status Resumo'!$P55,'2. Status Detalhe Campos'!$C$7:$C$605,'1. Status Resumo'!$G$51,'2. Status Detalhe Campos'!$D$7:$D$605,"2. Campo")+COUNTIFS('2. Status Detalhe Campos'!$G$7:$G$605,'1. Status Resumo'!$P55,'2. Status Detalhe Campos'!$C$7:$C$605,'1. Status Resumo'!$H$51,'2. Status Detalhe Campos'!$D$7:$D$605,"2. Campo")</f>
        <v>10</v>
      </c>
      <c r="V55" s="27">
        <f>U55-T55</f>
        <v>0</v>
      </c>
      <c r="W55" s="186"/>
      <c r="X55" s="229" t="s">
        <v>1850</v>
      </c>
      <c r="Y55" s="229"/>
      <c r="Z55" s="229"/>
      <c r="AA55" s="229"/>
      <c r="AB55" s="229"/>
      <c r="AC55" s="229"/>
      <c r="AD55" s="229"/>
      <c r="AE55" s="151"/>
      <c r="AF55" s="145"/>
    </row>
    <row r="56" spans="1:32">
      <c r="A56" s="145"/>
      <c r="B56" s="150"/>
      <c r="P56" s="27" t="s">
        <v>477</v>
      </c>
      <c r="T56" s="27">
        <f>COUNTIFS('2. Status Detalhe Campos'!$H$7:$H$605,'1. Status Resumo'!$P56,'2. Status Detalhe Campos'!$C$7:$C$605,'1. Status Resumo'!$G$51,'2. Status Detalhe Campos'!$D$7:$D$605,"2. Campo")+COUNTIFS('2. Status Detalhe Campos'!$H$7:$H$605,'1. Status Resumo'!$P56,'2. Status Detalhe Campos'!$C$7:$C$605,'1. Status Resumo'!$H$51,'2. Status Detalhe Campos'!$D$7:$D$605,"2. Campo")</f>
        <v>63</v>
      </c>
      <c r="U56" s="27">
        <f>COUNTIFS('2. Status Detalhe Campos'!$G$7:$G$605,'1. Status Resumo'!$P56,'2. Status Detalhe Campos'!$C$7:$C$605,'1. Status Resumo'!$G$51,'2. Status Detalhe Campos'!$D$7:$D$605,"2. Campo")+COUNTIFS('2. Status Detalhe Campos'!$G$7:$G$605,'1. Status Resumo'!$P56,'2. Status Detalhe Campos'!$C$7:$C$605,'1. Status Resumo'!$H$51,'2. Status Detalhe Campos'!$D$7:$D$605,"2. Campo")</f>
        <v>65</v>
      </c>
      <c r="V56" s="27">
        <f t="shared" ref="V56:V62" si="1">U56-T56</f>
        <v>2</v>
      </c>
      <c r="W56" s="186"/>
      <c r="X56" s="230"/>
      <c r="Y56" s="230"/>
      <c r="Z56" s="230"/>
      <c r="AA56" s="230"/>
      <c r="AB56" s="230"/>
      <c r="AC56" s="230"/>
      <c r="AD56" s="230"/>
      <c r="AE56" s="151"/>
      <c r="AF56" s="145"/>
    </row>
    <row r="57" spans="1:32">
      <c r="A57" s="145"/>
      <c r="B57" s="150"/>
      <c r="P57" s="27" t="s">
        <v>177</v>
      </c>
      <c r="T57" s="27">
        <f>COUNTIFS('2. Status Detalhe Campos'!$H$7:$H$605,'1. Status Resumo'!$P57,'2. Status Detalhe Campos'!$C$7:$C$605,'1. Status Resumo'!$G$51,'2. Status Detalhe Campos'!$D$7:$D$605,"2. Campo")+COUNTIFS('2. Status Detalhe Campos'!$H$7:$H$605,'1. Status Resumo'!$P57,'2. Status Detalhe Campos'!$C$7:$C$605,'1. Status Resumo'!$H$51,'2. Status Detalhe Campos'!$D$7:$D$605,"2. Campo")</f>
        <v>6</v>
      </c>
      <c r="U57" s="27">
        <f>COUNTIFS('2. Status Detalhe Campos'!$G$7:$G$605,'1. Status Resumo'!$P57,'2. Status Detalhe Campos'!$C$7:$C$605,'1. Status Resumo'!$G$51,'2. Status Detalhe Campos'!$D$7:$D$605,"2. Campo")+COUNTIFS('2. Status Detalhe Campos'!$G$7:$G$605,'1. Status Resumo'!$P57,'2. Status Detalhe Campos'!$C$7:$C$605,'1. Status Resumo'!$H$51,'2. Status Detalhe Campos'!$D$7:$D$605,"2. Campo")</f>
        <v>34</v>
      </c>
      <c r="V57" s="27">
        <f t="shared" si="1"/>
        <v>28</v>
      </c>
      <c r="W57" s="186"/>
      <c r="X57" s="230"/>
      <c r="Y57" s="230"/>
      <c r="Z57" s="230"/>
      <c r="AA57" s="230"/>
      <c r="AB57" s="230"/>
      <c r="AC57" s="230"/>
      <c r="AD57" s="230"/>
      <c r="AE57" s="151"/>
      <c r="AF57" s="145"/>
    </row>
    <row r="58" spans="1:32">
      <c r="A58" s="145"/>
      <c r="B58" s="150"/>
      <c r="D58" s="219" t="str">
        <f>"# "&amp;U63</f>
        <v># 242</v>
      </c>
      <c r="E58" s="219"/>
      <c r="P58" s="27" t="s">
        <v>478</v>
      </c>
      <c r="T58" s="27">
        <f>COUNTIFS('2. Status Detalhe Campos'!$H$7:$H$605,'1. Status Resumo'!$P58,'2. Status Detalhe Campos'!$C$7:$C$605,'1. Status Resumo'!$G$51,'2. Status Detalhe Campos'!$D$7:$D$605,"2. Campo")+COUNTIFS('2. Status Detalhe Campos'!$H$7:$H$605,'1. Status Resumo'!$P58,'2. Status Detalhe Campos'!$C$7:$C$605,'1. Status Resumo'!$H$51,'2. Status Detalhe Campos'!$D$7:$D$605,"2. Campo")</f>
        <v>45</v>
      </c>
      <c r="U58" s="27">
        <f>COUNTIFS('2. Status Detalhe Campos'!$G$7:$G$605,'1. Status Resumo'!$P58,'2. Status Detalhe Campos'!$C$7:$C$605,'1. Status Resumo'!$G$51,'2. Status Detalhe Campos'!$D$7:$D$605,"2. Campo")+COUNTIFS('2. Status Detalhe Campos'!$G$7:$G$605,'1. Status Resumo'!$P58,'2. Status Detalhe Campos'!$C$7:$C$605,'1. Status Resumo'!$H$51,'2. Status Detalhe Campos'!$D$7:$D$605,"2. Campo")</f>
        <v>15</v>
      </c>
      <c r="V58" s="27">
        <f t="shared" si="1"/>
        <v>-30</v>
      </c>
      <c r="W58" s="186"/>
      <c r="X58" s="230"/>
      <c r="Y58" s="230"/>
      <c r="Z58" s="230"/>
      <c r="AA58" s="230"/>
      <c r="AB58" s="230"/>
      <c r="AC58" s="230"/>
      <c r="AD58" s="230"/>
      <c r="AE58" s="151"/>
      <c r="AF58" s="145"/>
    </row>
    <row r="59" spans="1:32" ht="17.55" customHeight="1">
      <c r="A59" s="145"/>
      <c r="B59" s="150"/>
      <c r="D59" s="219"/>
      <c r="E59" s="219"/>
      <c r="P59" s="27" t="s">
        <v>479</v>
      </c>
      <c r="T59" s="27">
        <f>COUNTIFS('2. Status Detalhe Campos'!$H$7:$H$605,'1. Status Resumo'!$P59,'2. Status Detalhe Campos'!$C$7:$C$605,'1. Status Resumo'!$G$51,'2. Status Detalhe Campos'!$D$7:$D$605,"2. Campo")+COUNTIFS('2. Status Detalhe Campos'!$H$7:$H$605,'1. Status Resumo'!$P59,'2. Status Detalhe Campos'!$C$7:$C$605,'1. Status Resumo'!$H$51,'2. Status Detalhe Campos'!$D$7:$D$605,"2. Campo")</f>
        <v>22</v>
      </c>
      <c r="U59" s="27">
        <f>COUNTIFS('2. Status Detalhe Campos'!$G$7:$G$605,'1. Status Resumo'!$P59,'2. Status Detalhe Campos'!$C$7:$C$605,'1. Status Resumo'!$G$51,'2. Status Detalhe Campos'!$D$7:$D$605,"2. Campo")+COUNTIFS('2. Status Detalhe Campos'!$G$7:$G$605,'1. Status Resumo'!$P59,'2. Status Detalhe Campos'!$C$7:$C$605,'1. Status Resumo'!$H$51,'2. Status Detalhe Campos'!$D$7:$D$605,"2. Campo")</f>
        <v>22</v>
      </c>
      <c r="V59" s="27">
        <f t="shared" si="1"/>
        <v>0</v>
      </c>
      <c r="W59" s="186"/>
      <c r="X59" s="230"/>
      <c r="Y59" s="230"/>
      <c r="Z59" s="230"/>
      <c r="AA59" s="230"/>
      <c r="AB59" s="230"/>
      <c r="AC59" s="230"/>
      <c r="AD59" s="230"/>
      <c r="AE59" s="151"/>
      <c r="AF59" s="145"/>
    </row>
    <row r="60" spans="1:32" ht="17.55" customHeight="1">
      <c r="A60" s="145"/>
      <c r="B60" s="150"/>
      <c r="P60" s="27" t="s">
        <v>480</v>
      </c>
      <c r="R60" s="27" t="s">
        <v>481</v>
      </c>
      <c r="T60" s="27">
        <f>COUNTIFS('2. Status Detalhe Campos'!$H$7:$H$605,'1. Status Resumo'!$P60,'2. Status Detalhe Campos'!$C$7:$C$605,'1. Status Resumo'!$G$51,'2. Status Detalhe Campos'!$D$7:$D$605,"2. Campo")+COUNTIFS('2. Status Detalhe Campos'!$H$7:$H$605,'1. Status Resumo'!$P60,'2. Status Detalhe Campos'!$C$7:$C$605,'1. Status Resumo'!$H$51,'2. Status Detalhe Campos'!$D$7:$D$605,"2. Campo")</f>
        <v>95</v>
      </c>
      <c r="U60" s="27">
        <f>COUNTIFS('2. Status Detalhe Campos'!$G$7:$G$605,'1. Status Resumo'!$P60,'2. Status Detalhe Campos'!$C$7:$C$605,'1. Status Resumo'!$G$51,'2. Status Detalhe Campos'!$D$7:$D$605,"2. Campo")+COUNTIFS('2. Status Detalhe Campos'!$G$7:$G$605,'1. Status Resumo'!$P60,'2. Status Detalhe Campos'!$C$7:$C$605,'1. Status Resumo'!$H$51,'2. Status Detalhe Campos'!$D$7:$D$605,"2. Campo")</f>
        <v>95</v>
      </c>
      <c r="V60" s="27">
        <f t="shared" si="1"/>
        <v>0</v>
      </c>
      <c r="W60" s="186"/>
      <c r="X60" s="230"/>
      <c r="Y60" s="230"/>
      <c r="Z60" s="230"/>
      <c r="AA60" s="230"/>
      <c r="AB60" s="230"/>
      <c r="AC60" s="230"/>
      <c r="AD60" s="230"/>
      <c r="AE60" s="151"/>
      <c r="AF60" s="145"/>
    </row>
    <row r="61" spans="1:32">
      <c r="A61" s="145"/>
      <c r="B61" s="150"/>
      <c r="P61" s="27" t="s">
        <v>482</v>
      </c>
      <c r="T61" s="27">
        <f>COUNTIFS('2. Status Detalhe Campos'!$H$7:$H$605,'1. Status Resumo'!$P61,'2. Status Detalhe Campos'!$C$7:$C$605,'1. Status Resumo'!$G$51,'2. Status Detalhe Campos'!$D$7:$D$605,"2. Campo")+COUNTIFS('2. Status Detalhe Campos'!$H$7:$H$605,'1. Status Resumo'!$P61,'2. Status Detalhe Campos'!$C$7:$C$605,'1. Status Resumo'!$H$51,'2. Status Detalhe Campos'!$D$7:$D$605,"2. Campo")</f>
        <v>0</v>
      </c>
      <c r="U61" s="27">
        <f>COUNTIFS('2. Status Detalhe Campos'!$G$7:$G$605,'1. Status Resumo'!$P61,'2. Status Detalhe Campos'!$C$7:$C$605,'1. Status Resumo'!$G$51,'2. Status Detalhe Campos'!$D$7:$D$605,"2. Campo")+COUNTIFS('2. Status Detalhe Campos'!$G$7:$G$605,'1. Status Resumo'!$P61,'2. Status Detalhe Campos'!$C$7:$C$605,'1. Status Resumo'!$H$51,'2. Status Detalhe Campos'!$D$7:$D$605,"2. Campo")</f>
        <v>0</v>
      </c>
      <c r="V61" s="27">
        <f t="shared" si="1"/>
        <v>0</v>
      </c>
      <c r="X61" s="230"/>
      <c r="Y61" s="230"/>
      <c r="Z61" s="230"/>
      <c r="AA61" s="230"/>
      <c r="AB61" s="230"/>
      <c r="AC61" s="230"/>
      <c r="AD61" s="230"/>
      <c r="AE61" s="151"/>
      <c r="AF61" s="145"/>
    </row>
    <row r="62" spans="1:32">
      <c r="A62" s="145"/>
      <c r="B62" s="150"/>
      <c r="P62" s="27" t="s">
        <v>30</v>
      </c>
      <c r="T62" s="27">
        <f>COUNTIFS('2. Status Detalhe Campos'!$H$7:$H$605,'1. Status Resumo'!$P62,'2. Status Detalhe Campos'!$C$7:$C$605,'1. Status Resumo'!$G$51,'2. Status Detalhe Campos'!$D$7:$D$605,"2. Campo")+COUNTIFS('2. Status Detalhe Campos'!$H$7:$H$605,'1. Status Resumo'!$P62,'2. Status Detalhe Campos'!$C$7:$C$605,'1. Status Resumo'!$H$51,'2. Status Detalhe Campos'!$D$7:$D$605,"2. Campo")</f>
        <v>1</v>
      </c>
      <c r="U62" s="27">
        <f>COUNTIFS('2. Status Detalhe Campos'!$G$7:$G$605,'1. Status Resumo'!$P62,'2. Status Detalhe Campos'!$C$7:$C$605,'1. Status Resumo'!$G$51,'2. Status Detalhe Campos'!$D$7:$D$605,"2. Campo")+COUNTIFS('2. Status Detalhe Campos'!$G$7:$G$605,'1. Status Resumo'!$P62,'2. Status Detalhe Campos'!$C$7:$C$605,'1. Status Resumo'!$H$51,'2. Status Detalhe Campos'!$D$7:$D$605,"2. Campo")</f>
        <v>1</v>
      </c>
      <c r="V62" s="27">
        <f t="shared" si="1"/>
        <v>0</v>
      </c>
      <c r="X62" s="230"/>
      <c r="Y62" s="230"/>
      <c r="Z62" s="230"/>
      <c r="AA62" s="230"/>
      <c r="AB62" s="230"/>
      <c r="AC62" s="230"/>
      <c r="AD62" s="230"/>
      <c r="AE62" s="151"/>
      <c r="AF62" s="145"/>
    </row>
    <row r="63" spans="1:32">
      <c r="A63" s="145"/>
      <c r="B63" s="150"/>
      <c r="T63" s="156">
        <f>SUM(T55:T62)</f>
        <v>242</v>
      </c>
      <c r="U63" s="156">
        <f>SUM(U55:U62)</f>
        <v>242</v>
      </c>
      <c r="X63" s="230"/>
      <c r="Y63" s="230"/>
      <c r="Z63" s="230"/>
      <c r="AA63" s="230"/>
      <c r="AB63" s="230"/>
      <c r="AC63" s="230"/>
      <c r="AD63" s="230"/>
      <c r="AE63" s="151"/>
      <c r="AF63" s="145"/>
    </row>
    <row r="64" spans="1:32">
      <c r="A64" s="145"/>
      <c r="B64" s="150"/>
      <c r="X64" s="230"/>
      <c r="Y64" s="230"/>
      <c r="Z64" s="230"/>
      <c r="AA64" s="230"/>
      <c r="AB64" s="230"/>
      <c r="AC64" s="230"/>
      <c r="AD64" s="230"/>
      <c r="AE64" s="151"/>
      <c r="AF64" s="145"/>
    </row>
    <row r="65" spans="1:32">
      <c r="A65" s="145"/>
      <c r="B65" s="150"/>
      <c r="T65" s="185"/>
      <c r="X65" s="230"/>
      <c r="Y65" s="230"/>
      <c r="Z65" s="230"/>
      <c r="AA65" s="230"/>
      <c r="AB65" s="230"/>
      <c r="AC65" s="230"/>
      <c r="AD65" s="230"/>
      <c r="AE65" s="151"/>
      <c r="AF65" s="145"/>
    </row>
    <row r="66" spans="1:32">
      <c r="A66" s="145"/>
      <c r="B66" s="150"/>
      <c r="P66" s="156" t="s">
        <v>1842</v>
      </c>
      <c r="T66" s="185"/>
      <c r="X66" s="230"/>
      <c r="Y66" s="230"/>
      <c r="Z66" s="230"/>
      <c r="AA66" s="230"/>
      <c r="AB66" s="230"/>
      <c r="AC66" s="230"/>
      <c r="AD66" s="230"/>
      <c r="AE66" s="151"/>
      <c r="AF66" s="145"/>
    </row>
    <row r="67" spans="1:32">
      <c r="A67" s="145"/>
      <c r="B67" s="150"/>
      <c r="O67" s="195" t="s">
        <v>483</v>
      </c>
      <c r="P67" s="27" t="s">
        <v>1843</v>
      </c>
      <c r="T67" s="199" t="s">
        <v>1844</v>
      </c>
      <c r="X67" s="230"/>
      <c r="Y67" s="230"/>
      <c r="Z67" s="230"/>
      <c r="AA67" s="230"/>
      <c r="AB67" s="230"/>
      <c r="AC67" s="230"/>
      <c r="AD67" s="230"/>
      <c r="AE67" s="151"/>
      <c r="AF67" s="145"/>
    </row>
    <row r="68" spans="1:32">
      <c r="A68" s="145"/>
      <c r="B68" s="150"/>
      <c r="O68" s="195" t="s">
        <v>483</v>
      </c>
      <c r="P68" s="27" t="s">
        <v>1845</v>
      </c>
      <c r="T68" s="194" t="s">
        <v>1848</v>
      </c>
      <c r="X68" s="230"/>
      <c r="Y68" s="230"/>
      <c r="Z68" s="230"/>
      <c r="AA68" s="230"/>
      <c r="AB68" s="230"/>
      <c r="AC68" s="230"/>
      <c r="AD68" s="230"/>
      <c r="AE68" s="151"/>
      <c r="AF68" s="145"/>
    </row>
    <row r="69" spans="1:32">
      <c r="A69" s="145"/>
      <c r="B69" s="150"/>
      <c r="O69" s="195" t="s">
        <v>483</v>
      </c>
      <c r="P69" s="27" t="s">
        <v>1846</v>
      </c>
      <c r="T69" s="200" t="s">
        <v>1849</v>
      </c>
      <c r="X69" s="230"/>
      <c r="Y69" s="230"/>
      <c r="Z69" s="230"/>
      <c r="AA69" s="230"/>
      <c r="AB69" s="230"/>
      <c r="AC69" s="230"/>
      <c r="AD69" s="230"/>
      <c r="AE69" s="151"/>
      <c r="AF69" s="145"/>
    </row>
    <row r="70" spans="1:32">
      <c r="A70" s="145"/>
      <c r="B70" s="150"/>
      <c r="O70" s="195" t="s">
        <v>483</v>
      </c>
      <c r="P70" s="27" t="s">
        <v>1847</v>
      </c>
      <c r="T70" s="199" t="s">
        <v>1844</v>
      </c>
      <c r="X70" s="230"/>
      <c r="Y70" s="230"/>
      <c r="Z70" s="230"/>
      <c r="AA70" s="230"/>
      <c r="AB70" s="230"/>
      <c r="AC70" s="230"/>
      <c r="AD70" s="230"/>
      <c r="AE70" s="151"/>
      <c r="AF70" s="145"/>
    </row>
    <row r="71" spans="1:32">
      <c r="A71" s="145"/>
      <c r="B71" s="150"/>
      <c r="P71" s="185"/>
      <c r="X71" s="230"/>
      <c r="Y71" s="230"/>
      <c r="Z71" s="230"/>
      <c r="AA71" s="230"/>
      <c r="AB71" s="230"/>
      <c r="AC71" s="230"/>
      <c r="AD71" s="230"/>
      <c r="AE71" s="151"/>
      <c r="AF71" s="145"/>
    </row>
    <row r="72" spans="1:32">
      <c r="A72" s="145"/>
      <c r="B72" s="150"/>
      <c r="P72" s="185"/>
      <c r="AE72" s="151"/>
      <c r="AF72" s="145"/>
    </row>
    <row r="73" spans="1:32">
      <c r="A73" s="145"/>
      <c r="B73" s="150"/>
      <c r="P73" s="185"/>
      <c r="AE73" s="151"/>
      <c r="AF73" s="145"/>
    </row>
    <row r="74" spans="1:32">
      <c r="A74" s="145"/>
      <c r="B74" s="150"/>
      <c r="P74" s="185"/>
      <c r="AE74" s="151"/>
      <c r="AF74" s="145"/>
    </row>
    <row r="75" spans="1:32">
      <c r="A75" s="145"/>
      <c r="B75" s="150"/>
      <c r="P75" s="185"/>
      <c r="AE75" s="151"/>
      <c r="AF75" s="145"/>
    </row>
    <row r="76" spans="1:32">
      <c r="A76" s="145"/>
      <c r="B76" s="152"/>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4"/>
      <c r="AF76" s="145"/>
    </row>
    <row r="77" spans="1:32">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row>
    <row r="78" spans="1:32" ht="22.2">
      <c r="A78" s="145"/>
      <c r="B78" s="155" t="s">
        <v>490</v>
      </c>
      <c r="C78" s="145"/>
      <c r="D78" s="145"/>
      <c r="E78" s="145"/>
      <c r="F78" s="145"/>
      <c r="G78" s="158" t="s">
        <v>28</v>
      </c>
      <c r="H78" s="158"/>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row>
    <row r="79" spans="1:32" ht="4.9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row>
    <row r="80" spans="1:32">
      <c r="A80" s="145"/>
      <c r="B80" s="147"/>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9"/>
      <c r="AF80" s="145"/>
    </row>
    <row r="81" spans="1:32">
      <c r="A81" s="145"/>
      <c r="B81" s="150"/>
      <c r="C81" s="157" t="s">
        <v>472</v>
      </c>
      <c r="G81" s="157" t="s">
        <v>473</v>
      </c>
      <c r="P81" s="160" t="s">
        <v>18</v>
      </c>
      <c r="Q81" s="161"/>
      <c r="R81" s="160"/>
      <c r="S81" s="161"/>
      <c r="T81" s="162">
        <f>T25</f>
        <v>45499</v>
      </c>
      <c r="U81" s="162">
        <f>$U$25</f>
        <v>45506</v>
      </c>
      <c r="V81" s="163" t="s">
        <v>474</v>
      </c>
      <c r="X81" s="159" t="s">
        <v>475</v>
      </c>
      <c r="AE81" s="151"/>
      <c r="AF81" s="145"/>
    </row>
    <row r="82" spans="1:32">
      <c r="A82" s="145"/>
      <c r="B82" s="150"/>
      <c r="P82" s="27" t="s">
        <v>476</v>
      </c>
      <c r="T82" s="27">
        <f>COUNTIFS(Table4[Status Anterior],'1. Status Resumo'!$P82,Table4[Sub-âmbito],'1. Status Resumo'!$G$78,Table4[Tipo de teste],"2. Campo")</f>
        <v>0</v>
      </c>
      <c r="U82" s="27">
        <f>COUNTIFS(Table4[Status Atual],'1. Status Resumo'!$P82,Table4[Sub-âmbito],'1. Status Resumo'!$G$78,Table4[Tipo de teste],"2. Campo")</f>
        <v>0</v>
      </c>
      <c r="V82" s="27">
        <f>U82-T82</f>
        <v>0</v>
      </c>
      <c r="X82" s="231" t="s">
        <v>1855</v>
      </c>
      <c r="Y82" s="232"/>
      <c r="Z82" s="232"/>
      <c r="AA82" s="232"/>
      <c r="AB82" s="232"/>
      <c r="AC82" s="232"/>
      <c r="AD82" s="233"/>
      <c r="AE82" s="151"/>
      <c r="AF82" s="145"/>
    </row>
    <row r="83" spans="1:32">
      <c r="A83" s="145"/>
      <c r="B83" s="150"/>
      <c r="P83" s="27" t="s">
        <v>477</v>
      </c>
      <c r="T83" s="27">
        <f>COUNTIFS(Table4[Status Anterior],'1. Status Resumo'!$P83,Table4[Sub-âmbito],'1. Status Resumo'!$G$78,Table4[Tipo de teste],"2. Campo")</f>
        <v>0</v>
      </c>
      <c r="U83" s="27">
        <f>COUNTIFS(Table4[Status Atual],'1. Status Resumo'!$P83,Table4[Sub-âmbito],'1. Status Resumo'!$G$78,Table4[Tipo de teste],"2. Campo")</f>
        <v>1</v>
      </c>
      <c r="V83" s="27">
        <f t="shared" ref="V83:V90" si="2">U83-T83</f>
        <v>1</v>
      </c>
      <c r="X83" s="234"/>
      <c r="Y83" s="235"/>
      <c r="Z83" s="235"/>
      <c r="AA83" s="235"/>
      <c r="AB83" s="235"/>
      <c r="AC83" s="235"/>
      <c r="AD83" s="236"/>
      <c r="AE83" s="151"/>
      <c r="AF83" s="145"/>
    </row>
    <row r="84" spans="1:32">
      <c r="A84" s="145"/>
      <c r="B84" s="150"/>
      <c r="P84" s="27" t="s">
        <v>177</v>
      </c>
      <c r="T84" s="27">
        <f>COUNTIFS(Table4[Status Anterior],'1. Status Resumo'!$P84,Table4[Sub-âmbito],'1. Status Resumo'!$G$78,Table4[Tipo de teste],"2. Campo")</f>
        <v>0</v>
      </c>
      <c r="U84" s="27">
        <f>COUNTIFS(Table4[Status Atual],'1. Status Resumo'!$P84,Table4[Sub-âmbito],'1. Status Resumo'!$G$78,Table4[Tipo de teste],"2. Campo")</f>
        <v>7</v>
      </c>
      <c r="V84" s="27">
        <f t="shared" si="2"/>
        <v>7</v>
      </c>
      <c r="X84" s="234"/>
      <c r="Y84" s="235"/>
      <c r="Z84" s="235"/>
      <c r="AA84" s="235"/>
      <c r="AB84" s="235"/>
      <c r="AC84" s="235"/>
      <c r="AD84" s="236"/>
      <c r="AE84" s="151"/>
      <c r="AF84" s="145"/>
    </row>
    <row r="85" spans="1:32" ht="17.55" customHeight="1">
      <c r="A85" s="145"/>
      <c r="B85" s="150"/>
      <c r="D85" s="219" t="str">
        <f>"# "&amp;U91</f>
        <v># 126</v>
      </c>
      <c r="E85" s="219"/>
      <c r="P85" s="27" t="s">
        <v>478</v>
      </c>
      <c r="T85" s="27">
        <f>COUNTIFS(Table4[Status Anterior],'1. Status Resumo'!$P85,Table4[Sub-âmbito],'1. Status Resumo'!$G$78,Table4[Tipo de teste],"2. Campo")</f>
        <v>0</v>
      </c>
      <c r="U85" s="27">
        <f>COUNTIFS(Table4[Status Atual],'1. Status Resumo'!$P85,Table4[Sub-âmbito],'1. Status Resumo'!$G$78,Table4[Tipo de teste],"2. Campo")</f>
        <v>0</v>
      </c>
      <c r="V85" s="27">
        <f t="shared" si="2"/>
        <v>0</v>
      </c>
      <c r="X85" s="234"/>
      <c r="Y85" s="235"/>
      <c r="Z85" s="235"/>
      <c r="AA85" s="235"/>
      <c r="AB85" s="235"/>
      <c r="AC85" s="235"/>
      <c r="AD85" s="236"/>
      <c r="AE85" s="151"/>
      <c r="AF85" s="145"/>
    </row>
    <row r="86" spans="1:32" ht="17.55" customHeight="1">
      <c r="A86" s="145"/>
      <c r="B86" s="150"/>
      <c r="D86" s="219"/>
      <c r="E86" s="219"/>
      <c r="X86" s="234"/>
      <c r="Y86" s="235"/>
      <c r="Z86" s="235"/>
      <c r="AA86" s="235"/>
      <c r="AB86" s="235"/>
      <c r="AC86" s="235"/>
      <c r="AD86" s="236"/>
      <c r="AE86" s="151"/>
      <c r="AF86" s="145"/>
    </row>
    <row r="87" spans="1:32" ht="17.55" customHeight="1">
      <c r="A87" s="145"/>
      <c r="B87" s="150"/>
      <c r="D87" s="219"/>
      <c r="E87" s="219"/>
      <c r="P87" s="27" t="s">
        <v>479</v>
      </c>
      <c r="T87" s="27">
        <f>COUNTIFS(Table4[Status Anterior],'1. Status Resumo'!$P87,Table4[Sub-âmbito],'1. Status Resumo'!$G$78,Table4[Tipo de teste],"2. Campo")</f>
        <v>0</v>
      </c>
      <c r="U87" s="27">
        <f>COUNTIFS(Table4[Status Atual],'1. Status Resumo'!$P87,Table4[Sub-âmbito],'1. Status Resumo'!$G$78,Table4[Tipo de teste],"2. Campo")</f>
        <v>0</v>
      </c>
      <c r="V87" s="27">
        <f t="shared" si="2"/>
        <v>0</v>
      </c>
      <c r="X87" s="234"/>
      <c r="Y87" s="235"/>
      <c r="Z87" s="235"/>
      <c r="AA87" s="235"/>
      <c r="AB87" s="235"/>
      <c r="AC87" s="235"/>
      <c r="AD87" s="236"/>
      <c r="AE87" s="151"/>
      <c r="AF87" s="145"/>
    </row>
    <row r="88" spans="1:32">
      <c r="A88" s="145"/>
      <c r="B88" s="150"/>
      <c r="P88" s="27" t="s">
        <v>480</v>
      </c>
      <c r="R88" s="27" t="s">
        <v>481</v>
      </c>
      <c r="T88" s="27">
        <f>COUNTIFS(Table4[Status Anterior],'1. Status Resumo'!$P88,Table4[Sub-âmbito],'1. Status Resumo'!$G$78,Table4[Tipo de teste],"2. Campo")</f>
        <v>0</v>
      </c>
      <c r="U88" s="27">
        <f>COUNTIFS(Table4[Status Atual],'1. Status Resumo'!$P88,Table4[Sub-âmbito],'1. Status Resumo'!$G$78,Table4[Tipo de teste],"2. Campo")</f>
        <v>0</v>
      </c>
      <c r="V88" s="27">
        <f t="shared" si="2"/>
        <v>0</v>
      </c>
      <c r="X88" s="234"/>
      <c r="Y88" s="235"/>
      <c r="Z88" s="235"/>
      <c r="AA88" s="235"/>
      <c r="AB88" s="235"/>
      <c r="AC88" s="235"/>
      <c r="AD88" s="236"/>
      <c r="AE88" s="151"/>
      <c r="AF88" s="145"/>
    </row>
    <row r="89" spans="1:32">
      <c r="A89" s="145"/>
      <c r="B89" s="150"/>
      <c r="P89" s="27" t="s">
        <v>482</v>
      </c>
      <c r="T89" s="27">
        <f>COUNTIFS(Table4[Status Anterior],'1. Status Resumo'!$P89,Table4[Sub-âmbito],'1. Status Resumo'!$G$78,Table4[Tipo de teste],"2. Campo")</f>
        <v>0</v>
      </c>
      <c r="U89" s="27">
        <f>COUNTIFS(Table4[Status Atual],'1. Status Resumo'!$P89,Table4[Sub-âmbito],'1. Status Resumo'!$G$78,Table4[Tipo de teste],"2. Campo")</f>
        <v>0</v>
      </c>
      <c r="V89" s="27">
        <f t="shared" si="2"/>
        <v>0</v>
      </c>
      <c r="X89" s="234"/>
      <c r="Y89" s="235"/>
      <c r="Z89" s="235"/>
      <c r="AA89" s="235"/>
      <c r="AB89" s="235"/>
      <c r="AC89" s="235"/>
      <c r="AD89" s="236"/>
      <c r="AE89" s="151"/>
      <c r="AF89" s="145"/>
    </row>
    <row r="90" spans="1:32">
      <c r="A90" s="145"/>
      <c r="B90" s="150"/>
      <c r="P90" s="27" t="s">
        <v>30</v>
      </c>
      <c r="T90" s="27">
        <f>COUNTIFS(Table4[Status Anterior],'1. Status Resumo'!$P90,Table4[Sub-âmbito],'1. Status Resumo'!$G$78,Table4[Tipo de teste],"2. Campo")</f>
        <v>126</v>
      </c>
      <c r="U90" s="27">
        <f>COUNTIFS(Table4[Status Atual],'1. Status Resumo'!$P90,Table4[Sub-âmbito],'1. Status Resumo'!$G$78,Table4[Tipo de teste],"2. Campo")</f>
        <v>118</v>
      </c>
      <c r="V90" s="27">
        <f t="shared" si="2"/>
        <v>-8</v>
      </c>
      <c r="X90" s="234"/>
      <c r="Y90" s="235"/>
      <c r="Z90" s="235"/>
      <c r="AA90" s="235"/>
      <c r="AB90" s="235"/>
      <c r="AC90" s="235"/>
      <c r="AD90" s="236"/>
      <c r="AE90" s="151"/>
      <c r="AF90" s="145"/>
    </row>
    <row r="91" spans="1:32">
      <c r="A91" s="145"/>
      <c r="B91" s="150"/>
      <c r="T91" s="156">
        <f>SUM(T82:T90)</f>
        <v>126</v>
      </c>
      <c r="U91" s="156">
        <f>SUM(U82:U90)</f>
        <v>126</v>
      </c>
      <c r="X91" s="237"/>
      <c r="Y91" s="238"/>
      <c r="Z91" s="238"/>
      <c r="AA91" s="238"/>
      <c r="AB91" s="238"/>
      <c r="AC91" s="238"/>
      <c r="AD91" s="239"/>
      <c r="AE91" s="151"/>
      <c r="AF91" s="145"/>
    </row>
    <row r="92" spans="1:32">
      <c r="A92" s="145"/>
      <c r="B92" s="150"/>
      <c r="AE92" s="151"/>
      <c r="AF92" s="145"/>
    </row>
    <row r="93" spans="1:32">
      <c r="A93" s="145"/>
      <c r="B93" s="152"/>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4"/>
      <c r="AF93" s="145"/>
    </row>
    <row r="94" spans="1:32">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row>
    <row r="95" spans="1:32" ht="22.2">
      <c r="A95" s="145"/>
      <c r="B95" s="155" t="s">
        <v>491</v>
      </c>
      <c r="C95" s="145"/>
      <c r="D95" s="145"/>
      <c r="E95" s="145"/>
      <c r="F95" s="145"/>
      <c r="G95" s="158" t="s">
        <v>32</v>
      </c>
      <c r="H95" s="158"/>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row>
    <row r="96" spans="1:32" ht="4.9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row>
    <row r="97" spans="1:32">
      <c r="A97" s="145"/>
      <c r="B97" s="147"/>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9"/>
      <c r="AF97" s="145"/>
    </row>
    <row r="98" spans="1:32">
      <c r="A98" s="145"/>
      <c r="B98" s="150"/>
      <c r="C98" s="157" t="s">
        <v>472</v>
      </c>
      <c r="G98" s="157" t="s">
        <v>473</v>
      </c>
      <c r="P98" s="160" t="s">
        <v>18</v>
      </c>
      <c r="Q98" s="161"/>
      <c r="R98" s="160"/>
      <c r="S98" s="161"/>
      <c r="T98" s="162">
        <f>T54</f>
        <v>45499</v>
      </c>
      <c r="U98" s="162">
        <f>$U$25</f>
        <v>45506</v>
      </c>
      <c r="V98" s="163" t="s">
        <v>474</v>
      </c>
      <c r="X98" s="159" t="s">
        <v>475</v>
      </c>
      <c r="AE98" s="151"/>
      <c r="AF98" s="145"/>
    </row>
    <row r="99" spans="1:32">
      <c r="A99" s="145"/>
      <c r="B99" s="150"/>
      <c r="P99" s="27" t="s">
        <v>476</v>
      </c>
      <c r="T99" s="27">
        <f>COUNTIFS('2. Status Detalhe Campos'!$H$7:$H$595,'1. Status Resumo'!$P99,'2. Status Detalhe Campos'!$C$7:$C$595,'1. Status Resumo'!$G$95,'2. Status Detalhe Campos'!$D$7:$D$595,"2. Campo")</f>
        <v>0</v>
      </c>
      <c r="U99" s="27">
        <f>COUNTIFS('2. Status Detalhe Campos'!$G$7:$G$595,'1. Status Resumo'!$P99,'2. Status Detalhe Campos'!$C$7:$C$595,'1. Status Resumo'!$G$95,'2. Status Detalhe Campos'!$D$7:$D$595,"2. Campo")</f>
        <v>0</v>
      </c>
      <c r="V99" s="27">
        <f>U99-T99</f>
        <v>0</v>
      </c>
      <c r="X99" s="210" t="s">
        <v>1856</v>
      </c>
      <c r="Y99" s="211"/>
      <c r="Z99" s="211"/>
      <c r="AA99" s="211"/>
      <c r="AB99" s="211"/>
      <c r="AC99" s="211"/>
      <c r="AD99" s="212"/>
      <c r="AE99" s="151"/>
      <c r="AF99" s="145"/>
    </row>
    <row r="100" spans="1:32">
      <c r="A100" s="145"/>
      <c r="B100" s="150"/>
      <c r="P100" s="27" t="s">
        <v>477</v>
      </c>
      <c r="T100" s="27">
        <f>COUNTIFS('2. Status Detalhe Campos'!$H$7:$H$595,'1. Status Resumo'!$P100,'2. Status Detalhe Campos'!$C$7:$C$595,'1. Status Resumo'!$G$95,'2. Status Detalhe Campos'!$D$7:$D$595,"2. Campo")</f>
        <v>23</v>
      </c>
      <c r="U100" s="27">
        <f>COUNTIFS('2. Status Detalhe Campos'!$G$7:$G$595,'1. Status Resumo'!$P100,'2. Status Detalhe Campos'!$C$7:$C$595,'1. Status Resumo'!$G$95,'2. Status Detalhe Campos'!$D$7:$D$595,"2. Campo")</f>
        <v>23</v>
      </c>
      <c r="V100" s="27">
        <f t="shared" ref="V100:V106" si="3">U100-T100</f>
        <v>0</v>
      </c>
      <c r="X100" s="213"/>
      <c r="Y100" s="214"/>
      <c r="Z100" s="214"/>
      <c r="AA100" s="214"/>
      <c r="AB100" s="214"/>
      <c r="AC100" s="214"/>
      <c r="AD100" s="215"/>
      <c r="AE100" s="151"/>
      <c r="AF100" s="145"/>
    </row>
    <row r="101" spans="1:32">
      <c r="A101" s="145"/>
      <c r="B101" s="150"/>
      <c r="P101" s="27" t="s">
        <v>177</v>
      </c>
      <c r="T101" s="27">
        <f>COUNTIFS('2. Status Detalhe Campos'!$H$7:$H$595,'1. Status Resumo'!$P101,'2. Status Detalhe Campos'!$C$7:$C$595,'1. Status Resumo'!$G$95,'2. Status Detalhe Campos'!$D$7:$D$595,"2. Campo")</f>
        <v>26</v>
      </c>
      <c r="U101" s="27">
        <f>COUNTIFS('2. Status Detalhe Campos'!$G$7:$G$595,'1. Status Resumo'!$P101,'2. Status Detalhe Campos'!$C$7:$C$595,'1. Status Resumo'!$G$95,'2. Status Detalhe Campos'!$D$7:$D$595,"2. Campo")</f>
        <v>26</v>
      </c>
      <c r="V101" s="27">
        <f t="shared" si="3"/>
        <v>0</v>
      </c>
      <c r="X101" s="213"/>
      <c r="Y101" s="214"/>
      <c r="Z101" s="214"/>
      <c r="AA101" s="214"/>
      <c r="AB101" s="214"/>
      <c r="AC101" s="214"/>
      <c r="AD101" s="215"/>
      <c r="AE101" s="151"/>
      <c r="AF101" s="145"/>
    </row>
    <row r="102" spans="1:32" ht="17.55" customHeight="1">
      <c r="A102" s="145"/>
      <c r="B102" s="150"/>
      <c r="D102" s="219" t="str">
        <f>"# "&amp;U107</f>
        <v># 50</v>
      </c>
      <c r="E102" s="219"/>
      <c r="P102" s="27" t="s">
        <v>478</v>
      </c>
      <c r="T102" s="27">
        <f>COUNTIFS('2. Status Detalhe Campos'!$H$7:$H$595,'1. Status Resumo'!$P102,'2. Status Detalhe Campos'!$C$7:$C$595,'1. Status Resumo'!$G$95,'2. Status Detalhe Campos'!$D$7:$D$595,"2. Campo")</f>
        <v>1</v>
      </c>
      <c r="U102" s="27">
        <f>COUNTIFS('2. Status Detalhe Campos'!$G$7:$G$595,'1. Status Resumo'!$P102,'2. Status Detalhe Campos'!$C$7:$C$595,'1. Status Resumo'!$G$95,'2. Status Detalhe Campos'!$D$7:$D$595,"2. Campo")</f>
        <v>1</v>
      </c>
      <c r="V102" s="27">
        <f t="shared" si="3"/>
        <v>0</v>
      </c>
      <c r="X102" s="213"/>
      <c r="Y102" s="214"/>
      <c r="Z102" s="214"/>
      <c r="AA102" s="214"/>
      <c r="AB102" s="214"/>
      <c r="AC102" s="214"/>
      <c r="AD102" s="215"/>
      <c r="AE102" s="151"/>
      <c r="AF102" s="145"/>
    </row>
    <row r="103" spans="1:32" ht="17.55" customHeight="1">
      <c r="A103" s="145"/>
      <c r="B103" s="150"/>
      <c r="D103" s="219"/>
      <c r="E103" s="219"/>
      <c r="P103" s="27" t="s">
        <v>479</v>
      </c>
      <c r="T103" s="27">
        <f>COUNTIFS('2. Status Detalhe Campos'!$H$7:$H$595,'1. Status Resumo'!$P103,'2. Status Detalhe Campos'!$C$7:$C$595,'1. Status Resumo'!$G$95,'2. Status Detalhe Campos'!$D$7:$D$595,"2. Campo")</f>
        <v>0</v>
      </c>
      <c r="U103" s="27">
        <f>COUNTIFS('2. Status Detalhe Campos'!$G$7:$G$595,'1. Status Resumo'!$P103,'2. Status Detalhe Campos'!$C$7:$C$595,'1. Status Resumo'!$G$95,'2. Status Detalhe Campos'!$D$7:$D$595,"2. Campo")</f>
        <v>0</v>
      </c>
      <c r="V103" s="27">
        <f t="shared" si="3"/>
        <v>0</v>
      </c>
      <c r="X103" s="213"/>
      <c r="Y103" s="214"/>
      <c r="Z103" s="214"/>
      <c r="AA103" s="214"/>
      <c r="AB103" s="214"/>
      <c r="AC103" s="214"/>
      <c r="AD103" s="215"/>
      <c r="AE103" s="151"/>
      <c r="AF103" s="145"/>
    </row>
    <row r="104" spans="1:32">
      <c r="A104" s="145"/>
      <c r="B104" s="150"/>
      <c r="P104" s="27" t="s">
        <v>480</v>
      </c>
      <c r="R104" s="27" t="s">
        <v>481</v>
      </c>
      <c r="T104" s="27">
        <f>COUNTIFS('2. Status Detalhe Campos'!$H$7:$H$595,'1. Status Resumo'!$P104,'2. Status Detalhe Campos'!$C$7:$C$595,'1. Status Resumo'!$G$95,'2. Status Detalhe Campos'!$D$7:$D$595,"2. Campo")</f>
        <v>0</v>
      </c>
      <c r="U104" s="27">
        <f>COUNTIFS('2. Status Detalhe Campos'!$G$7:$G$595,'1. Status Resumo'!$P104,'2. Status Detalhe Campos'!$C$7:$C$595,'1. Status Resumo'!$G$95,'2. Status Detalhe Campos'!$D$7:$D$595,"2. Campo")</f>
        <v>0</v>
      </c>
      <c r="V104" s="27">
        <f t="shared" si="3"/>
        <v>0</v>
      </c>
      <c r="X104" s="213"/>
      <c r="Y104" s="214"/>
      <c r="Z104" s="214"/>
      <c r="AA104" s="214"/>
      <c r="AB104" s="214"/>
      <c r="AC104" s="214"/>
      <c r="AD104" s="215"/>
      <c r="AE104" s="151"/>
      <c r="AF104" s="145"/>
    </row>
    <row r="105" spans="1:32">
      <c r="A105" s="145"/>
      <c r="B105" s="150"/>
      <c r="P105" s="27" t="s">
        <v>482</v>
      </c>
      <c r="T105" s="27">
        <f>COUNTIFS('2. Status Detalhe Campos'!$H$7:$H$595,'1. Status Resumo'!$P105,'2. Status Detalhe Campos'!$C$7:$C$595,'1. Status Resumo'!$G$95,'2. Status Detalhe Campos'!$D$7:$D$595,"2. Campo")</f>
        <v>0</v>
      </c>
      <c r="U105" s="27">
        <f>COUNTIFS('2. Status Detalhe Campos'!$G$7:$G$595,'1. Status Resumo'!$P105,'2. Status Detalhe Campos'!$C$7:$C$595,'1. Status Resumo'!$G$95,'2. Status Detalhe Campos'!$D$7:$D$595,"2. Campo")</f>
        <v>0</v>
      </c>
      <c r="V105" s="27">
        <f t="shared" si="3"/>
        <v>0</v>
      </c>
      <c r="X105" s="213"/>
      <c r="Y105" s="214"/>
      <c r="Z105" s="214"/>
      <c r="AA105" s="214"/>
      <c r="AB105" s="214"/>
      <c r="AC105" s="214"/>
      <c r="AD105" s="215"/>
      <c r="AE105" s="151"/>
      <c r="AF105" s="145"/>
    </row>
    <row r="106" spans="1:32">
      <c r="A106" s="145"/>
      <c r="B106" s="150"/>
      <c r="P106" s="27" t="s">
        <v>30</v>
      </c>
      <c r="T106" s="27">
        <f>COUNTIFS('2. Status Detalhe Campos'!$H$7:$H$595,'1. Status Resumo'!$P106,'2. Status Detalhe Campos'!$C$7:$C$595,'1. Status Resumo'!$G$95,'2. Status Detalhe Campos'!$D$7:$D$595,"2. Campo")</f>
        <v>0</v>
      </c>
      <c r="U106" s="27">
        <f>COUNTIFS('2. Status Detalhe Campos'!$G$7:$G$595,'1. Status Resumo'!$P106,'2. Status Detalhe Campos'!$C$7:$C$595,'1. Status Resumo'!$G$95,'2. Status Detalhe Campos'!$D$7:$D$595,"2. Campo")</f>
        <v>0</v>
      </c>
      <c r="V106" s="27">
        <f t="shared" si="3"/>
        <v>0</v>
      </c>
      <c r="X106" s="213"/>
      <c r="Y106" s="214"/>
      <c r="Z106" s="214"/>
      <c r="AA106" s="214"/>
      <c r="AB106" s="214"/>
      <c r="AC106" s="214"/>
      <c r="AD106" s="215"/>
      <c r="AE106" s="151"/>
      <c r="AF106" s="145"/>
    </row>
    <row r="107" spans="1:32">
      <c r="A107" s="145"/>
      <c r="B107" s="150"/>
      <c r="T107" s="156">
        <f>SUM(T99:T106)</f>
        <v>50</v>
      </c>
      <c r="U107" s="156">
        <f>SUM(U99:U106)</f>
        <v>50</v>
      </c>
      <c r="X107" s="216"/>
      <c r="Y107" s="217"/>
      <c r="Z107" s="217"/>
      <c r="AA107" s="217"/>
      <c r="AB107" s="217"/>
      <c r="AC107" s="217"/>
      <c r="AD107" s="218"/>
      <c r="AE107" s="151"/>
      <c r="AF107" s="145"/>
    </row>
    <row r="108" spans="1:32">
      <c r="A108" s="145"/>
      <c r="B108" s="150"/>
      <c r="AE108" s="151"/>
      <c r="AF108" s="145"/>
    </row>
    <row r="109" spans="1:32">
      <c r="A109" s="145"/>
      <c r="B109" s="152"/>
      <c r="C109" s="153"/>
      <c r="D109" s="153"/>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c r="AA109" s="153"/>
      <c r="AB109" s="153"/>
      <c r="AC109" s="153"/>
      <c r="AD109" s="153"/>
      <c r="AE109" s="154"/>
      <c r="AF109" s="145"/>
    </row>
    <row r="110" spans="1:32">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row>
    <row r="111" spans="1:32">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row>
  </sheetData>
  <sortState ref="R21:R28">
    <sortCondition ref="R21:R28"/>
  </sortState>
  <mergeCells count="9">
    <mergeCell ref="B8:AE19"/>
    <mergeCell ref="X82:AD91"/>
    <mergeCell ref="X99:AD107"/>
    <mergeCell ref="D29:E30"/>
    <mergeCell ref="D58:E59"/>
    <mergeCell ref="D85:E87"/>
    <mergeCell ref="D102:E103"/>
    <mergeCell ref="X26:AD48"/>
    <mergeCell ref="X55:AD7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5"/>
  <sheetViews>
    <sheetView showGridLines="0" zoomScale="85" zoomScaleNormal="85" workbookViewId="0">
      <pane xSplit="3" ySplit="6" topLeftCell="D7" activePane="bottomRight" state="frozen"/>
      <selection pane="topRight" activeCell="D1" sqref="D1"/>
      <selection pane="bottomLeft" activeCell="A7" sqref="A7"/>
      <selection pane="bottomRight"/>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4" t="s">
        <v>14</v>
      </c>
      <c r="D6" s="164" t="s">
        <v>15</v>
      </c>
      <c r="E6" s="164" t="s">
        <v>16</v>
      </c>
      <c r="F6" s="164" t="s">
        <v>17</v>
      </c>
      <c r="G6" s="164" t="s">
        <v>492</v>
      </c>
      <c r="H6" s="164" t="s">
        <v>493</v>
      </c>
      <c r="I6" s="175" t="s">
        <v>494</v>
      </c>
      <c r="J6" s="175" t="s">
        <v>495</v>
      </c>
      <c r="K6" s="175" t="s">
        <v>496</v>
      </c>
      <c r="L6" s="188" t="s">
        <v>497</v>
      </c>
    </row>
    <row r="7" spans="1:13" ht="16.2">
      <c r="A7" s="31" t="str">
        <f>E7&amp;F7</f>
        <v>cd_imv_inp_certif_estimativan.a.</v>
      </c>
      <c r="B7" s="174" t="s">
        <v>28</v>
      </c>
      <c r="C7" s="169" t="s">
        <v>35</v>
      </c>
      <c r="D7" s="165" t="s">
        <v>36</v>
      </c>
      <c r="E7" s="166" t="s">
        <v>37</v>
      </c>
      <c r="F7" s="165" t="s">
        <v>38</v>
      </c>
      <c r="G7" s="167" t="str">
        <f>VLOOKUP(A7,Plano_V3!$A$27:$G$573,7,0)</f>
        <v>4. Validação EF</v>
      </c>
      <c r="H7" s="167" t="s">
        <v>479</v>
      </c>
      <c r="I7" s="176"/>
      <c r="J7" s="190" t="str">
        <f>IF(VLOOKUP(A7,'Aux - pivots1'!$A:$E,3,0)=0, "",VLOOKUP(A7,'Aux - pivots1'!$A:$E,3,0))</f>
        <v/>
      </c>
      <c r="K7" s="190" t="str">
        <f>IF(VLOOKUP(A7,'Aux - pivots1'!$A:$E,4,0)=0, "",VLOOKUP(A7,'Aux - pivots1'!$A:$E,4,0))</f>
        <v/>
      </c>
      <c r="L7" s="190" t="str">
        <f>IF(VLOOKUP(A7,'Aux - pivots1'!$A:$E,5,0)=0, "",VLOOKUP(A7,'Aux - pivots1'!$A:$E,5,0))</f>
        <v/>
      </c>
    </row>
    <row r="8" spans="1:13" ht="16.2">
      <c r="A8" s="31" t="str">
        <f t="shared" ref="A8:A71" si="0">E8&amp;F8</f>
        <v>cd_imv_inp_certif_estimativacempbem</v>
      </c>
      <c r="B8" s="174" t="s">
        <v>28</v>
      </c>
      <c r="C8" s="169" t="s">
        <v>35</v>
      </c>
      <c r="D8" s="165" t="s">
        <v>40</v>
      </c>
      <c r="E8" s="166" t="s">
        <v>37</v>
      </c>
      <c r="F8" s="165" t="s">
        <v>41</v>
      </c>
      <c r="G8" s="167" t="str">
        <f>VLOOKUP(A8,Plano_V3!$A$27:$G$573,7,0)</f>
        <v>4. Validação EF</v>
      </c>
      <c r="H8" s="167" t="s">
        <v>479</v>
      </c>
      <c r="I8" s="176"/>
      <c r="J8" s="190" t="str">
        <f>IF(VLOOKUP(A8,'Aux - pivots1'!$A:$E,3,0)=0, "",VLOOKUP(A8,'Aux - pivots1'!$A:$E,3,0))</f>
        <v/>
      </c>
      <c r="K8" s="190" t="str">
        <f>IF(VLOOKUP(A8,'Aux - pivots1'!$A:$E,4,0)=0, "",VLOOKUP(A8,'Aux - pivots1'!$A:$E,4,0))</f>
        <v/>
      </c>
      <c r="L8" s="190" t="str">
        <f>IF(VLOOKUP(A8,'Aux - pivots1'!$A:$E,5,0)=0, "",VLOOKUP(A8,'Aux - pivots1'!$A:$E,5,0))</f>
        <v/>
      </c>
    </row>
    <row r="9" spans="1:13" ht="16.2">
      <c r="A9" s="31" t="str">
        <f t="shared" si="0"/>
        <v>cd_imv_inp_certif_estimativachave_encriptada</v>
      </c>
      <c r="B9" s="174" t="s">
        <v>28</v>
      </c>
      <c r="C9" s="169" t="s">
        <v>35</v>
      </c>
      <c r="D9" s="165" t="s">
        <v>40</v>
      </c>
      <c r="E9" s="166" t="s">
        <v>37</v>
      </c>
      <c r="F9" s="165" t="s">
        <v>42</v>
      </c>
      <c r="G9" s="167" t="str">
        <f>VLOOKUP(A9,Plano_V3!$A$27:$G$573,7,0)</f>
        <v>4. Validação EF</v>
      </c>
      <c r="H9" s="167" t="s">
        <v>479</v>
      </c>
      <c r="I9" s="176"/>
      <c r="J9" s="190" t="str">
        <f>IF(VLOOKUP(A9,'Aux - pivots1'!$A:$E,3,0)=0, "",VLOOKUP(A9,'Aux - pivots1'!$A:$E,3,0))</f>
        <v/>
      </c>
      <c r="K9" s="190" t="str">
        <f>IF(VLOOKUP(A9,'Aux - pivots1'!$A:$E,4,0)=0, "",VLOOKUP(A9,'Aux - pivots1'!$A:$E,4,0))</f>
        <v/>
      </c>
      <c r="L9" s="190" t="str">
        <f>IF(VLOOKUP(A9,'Aux - pivots1'!$A:$E,5,0)=0, "",VLOOKUP(A9,'Aux - pivots1'!$A:$E,5,0))</f>
        <v/>
      </c>
    </row>
    <row r="10" spans="1:13" ht="16.2">
      <c r="A10" s="31" t="str">
        <f t="shared" si="0"/>
        <v>cd_imv_inp_certif_estimativackbalbem</v>
      </c>
      <c r="B10" s="174" t="s">
        <v>28</v>
      </c>
      <c r="C10" s="169" t="s">
        <v>35</v>
      </c>
      <c r="D10" s="165" t="s">
        <v>40</v>
      </c>
      <c r="E10" s="166" t="s">
        <v>37</v>
      </c>
      <c r="F10" s="165" t="s">
        <v>43</v>
      </c>
      <c r="G10" s="167" t="str">
        <f>VLOOKUP(A10,Plano_V3!$A$27:$G$573,7,0)</f>
        <v>4. Validação EF</v>
      </c>
      <c r="H10" s="167" t="s">
        <v>479</v>
      </c>
      <c r="I10" s="176"/>
      <c r="J10" s="190" t="str">
        <f>IF(VLOOKUP(A10,'Aux - pivots1'!$A:$E,3,0)=0, "",VLOOKUP(A10,'Aux - pivots1'!$A:$E,3,0))</f>
        <v/>
      </c>
      <c r="K10" s="190" t="str">
        <f>IF(VLOOKUP(A10,'Aux - pivots1'!$A:$E,4,0)=0, "",VLOOKUP(A10,'Aux - pivots1'!$A:$E,4,0))</f>
        <v/>
      </c>
      <c r="L10" s="190" t="str">
        <f>IF(VLOOKUP(A10,'Aux - pivots1'!$A:$E,5,0)=0, "",VLOOKUP(A10,'Aux - pivots1'!$A:$E,5,0))</f>
        <v/>
      </c>
    </row>
    <row r="11" spans="1:13" ht="16.2">
      <c r="A11" s="31" t="str">
        <f t="shared" si="0"/>
        <v>cd_imv_inp_certif_estimativackctabem</v>
      </c>
      <c r="B11" s="174" t="s">
        <v>28</v>
      </c>
      <c r="C11" s="169" t="s">
        <v>35</v>
      </c>
      <c r="D11" s="165" t="s">
        <v>40</v>
      </c>
      <c r="E11" s="166" t="s">
        <v>37</v>
      </c>
      <c r="F11" s="165" t="s">
        <v>44</v>
      </c>
      <c r="G11" s="167" t="str">
        <f>VLOOKUP(A11,Plano_V3!$A$27:$G$573,7,0)</f>
        <v>4. Validação EF</v>
      </c>
      <c r="H11" s="167" t="s">
        <v>479</v>
      </c>
      <c r="I11" s="176"/>
      <c r="J11" s="190" t="str">
        <f>IF(VLOOKUP(A11,'Aux - pivots1'!$A:$E,3,0)=0, "",VLOOKUP(A11,'Aux - pivots1'!$A:$E,3,0))</f>
        <v/>
      </c>
      <c r="K11" s="190" t="str">
        <f>IF(VLOOKUP(A11,'Aux - pivots1'!$A:$E,4,0)=0, "",VLOOKUP(A11,'Aux - pivots1'!$A:$E,4,0))</f>
        <v/>
      </c>
      <c r="L11" s="190" t="str">
        <f>IF(VLOOKUP(A11,'Aux - pivots1'!$A:$E,5,0)=0, "",VLOOKUP(A11,'Aux - pivots1'!$A:$E,5,0))</f>
        <v/>
      </c>
    </row>
    <row r="12" spans="1:13" ht="16.2">
      <c r="A12" s="31" t="str">
        <f t="shared" si="0"/>
        <v>cd_imv_inp_certif_estimativackrefbem</v>
      </c>
      <c r="B12" s="174" t="s">
        <v>28</v>
      </c>
      <c r="C12" s="169" t="s">
        <v>35</v>
      </c>
      <c r="D12" s="165" t="s">
        <v>40</v>
      </c>
      <c r="E12" s="166" t="s">
        <v>37</v>
      </c>
      <c r="F12" s="165" t="s">
        <v>45</v>
      </c>
      <c r="G12" s="167" t="str">
        <f>VLOOKUP(A12,Plano_V3!$A$27:$G$573,7,0)</f>
        <v>4. Validação EF</v>
      </c>
      <c r="H12" s="167" t="s">
        <v>479</v>
      </c>
      <c r="I12" s="176"/>
      <c r="J12" s="190" t="str">
        <f>IF(VLOOKUP(A12,'Aux - pivots1'!$A:$E,3,0)=0, "",VLOOKUP(A12,'Aux - pivots1'!$A:$E,3,0))</f>
        <v/>
      </c>
      <c r="K12" s="190" t="str">
        <f>IF(VLOOKUP(A12,'Aux - pivots1'!$A:$E,4,0)=0, "",VLOOKUP(A12,'Aux - pivots1'!$A:$E,4,0))</f>
        <v/>
      </c>
      <c r="L12" s="190" t="str">
        <f>IF(VLOOKUP(A12,'Aux - pivots1'!$A:$E,5,0)=0, "",VLOOKUP(A12,'Aux - pivots1'!$A:$E,5,0))</f>
        <v/>
      </c>
    </row>
    <row r="13" spans="1:13" ht="16.2">
      <c r="A13" s="31" t="str">
        <f t="shared" si="0"/>
        <v>cd_imv_inp_certif_estimativadata_extraccao_info</v>
      </c>
      <c r="B13" s="174" t="s">
        <v>28</v>
      </c>
      <c r="C13" s="169" t="s">
        <v>35</v>
      </c>
      <c r="D13" s="165" t="s">
        <v>40</v>
      </c>
      <c r="E13" s="166" t="s">
        <v>37</v>
      </c>
      <c r="F13" s="165" t="s">
        <v>46</v>
      </c>
      <c r="G13" s="167" t="str">
        <f>VLOOKUP(A13,Plano_V3!$A$27:$G$573,7,0)</f>
        <v>4. Validação EF</v>
      </c>
      <c r="H13" s="167" t="s">
        <v>479</v>
      </c>
      <c r="I13" s="176"/>
      <c r="J13" s="190" t="str">
        <f>IF(VLOOKUP(A13,'Aux - pivots1'!$A:$E,3,0)=0, "",VLOOKUP(A13,'Aux - pivots1'!$A:$E,3,0))</f>
        <v/>
      </c>
      <c r="K13" s="190" t="str">
        <f>IF(VLOOKUP(A13,'Aux - pivots1'!$A:$E,4,0)=0, "",VLOOKUP(A13,'Aux - pivots1'!$A:$E,4,0))</f>
        <v/>
      </c>
      <c r="L13" s="190" t="str">
        <f>IF(VLOOKUP(A13,'Aux - pivots1'!$A:$E,5,0)=0, "",VLOOKUP(A13,'Aux - pivots1'!$A:$E,5,0))</f>
        <v/>
      </c>
    </row>
    <row r="14" spans="1:13" ht="16.2">
      <c r="A14" s="31" t="str">
        <f t="shared" si="0"/>
        <v>cd_imv_inp_certif_estimativaepc</v>
      </c>
      <c r="B14" s="174" t="s">
        <v>28</v>
      </c>
      <c r="C14" s="169" t="s">
        <v>35</v>
      </c>
      <c r="D14" s="165" t="s">
        <v>40</v>
      </c>
      <c r="E14" s="166" t="s">
        <v>37</v>
      </c>
      <c r="F14" s="165" t="s">
        <v>47</v>
      </c>
      <c r="G14" s="167" t="str">
        <f>VLOOKUP(A14,Plano_V3!$A$27:$G$573,7,0)</f>
        <v>4. Validação EF</v>
      </c>
      <c r="H14" s="167" t="s">
        <v>479</v>
      </c>
      <c r="I14" s="176"/>
      <c r="J14" s="190" t="str">
        <f>IF(VLOOKUP(A14,'Aux - pivots1'!$A:$E,3,0)=0, "",VLOOKUP(A14,'Aux - pivots1'!$A:$E,3,0))</f>
        <v/>
      </c>
      <c r="K14" s="190" t="str">
        <f>IF(VLOOKUP(A14,'Aux - pivots1'!$A:$E,4,0)=0, "",VLOOKUP(A14,'Aux - pivots1'!$A:$E,4,0))</f>
        <v/>
      </c>
      <c r="L14" s="190" t="str">
        <f>IF(VLOOKUP(A14,'Aux - pivots1'!$A:$E,5,0)=0, "",VLOOKUP(A14,'Aux - pivots1'!$A:$E,5,0))</f>
        <v/>
      </c>
    </row>
    <row r="15" spans="1:13" ht="16.2">
      <c r="A15" s="31" t="str">
        <f t="shared" si="0"/>
        <v>cd_imv_inp_certif_estimativafornecedor</v>
      </c>
      <c r="B15" s="174" t="s">
        <v>28</v>
      </c>
      <c r="C15" s="169" t="s">
        <v>35</v>
      </c>
      <c r="D15" s="165" t="s">
        <v>40</v>
      </c>
      <c r="E15" s="166" t="s">
        <v>37</v>
      </c>
      <c r="F15" s="165" t="s">
        <v>48</v>
      </c>
      <c r="G15" s="167" t="str">
        <f>VLOOKUP(A15,Plano_V3!$A$27:$G$573,7,0)</f>
        <v>4. Validação EF</v>
      </c>
      <c r="H15" s="167" t="s">
        <v>479</v>
      </c>
      <c r="I15" s="176"/>
      <c r="J15" s="190" t="str">
        <f>IF(VLOOKUP(A15,'Aux - pivots1'!$A:$E,3,0)=0, "",VLOOKUP(A15,'Aux - pivots1'!$A:$E,3,0))</f>
        <v/>
      </c>
      <c r="K15" s="190" t="str">
        <f>IF(VLOOKUP(A15,'Aux - pivots1'!$A:$E,4,0)=0, "",VLOOKUP(A15,'Aux - pivots1'!$A:$E,4,0))</f>
        <v/>
      </c>
      <c r="L15" s="190" t="str">
        <f>IF(VLOOKUP(A15,'Aux - pivots1'!$A:$E,5,0)=0, "",VLOOKUP(A15,'Aux - pivots1'!$A:$E,5,0))</f>
        <v/>
      </c>
    </row>
    <row r="16" spans="1:13" ht="16.2">
      <c r="A16" s="31" t="str">
        <f t="shared" si="0"/>
        <v>cd_imv_inp_certif_estimativametodo_info</v>
      </c>
      <c r="B16" s="174" t="s">
        <v>28</v>
      </c>
      <c r="C16" s="169" t="s">
        <v>35</v>
      </c>
      <c r="D16" s="165" t="s">
        <v>40</v>
      </c>
      <c r="E16" s="166" t="s">
        <v>37</v>
      </c>
      <c r="F16" s="165" t="s">
        <v>49</v>
      </c>
      <c r="G16" s="167" t="str">
        <f>VLOOKUP(A16,Plano_V3!$A$27:$G$573,7,0)</f>
        <v>4. Validação EF</v>
      </c>
      <c r="H16" s="167" t="s">
        <v>479</v>
      </c>
      <c r="I16" s="176"/>
      <c r="J16" s="190" t="str">
        <f>IF(VLOOKUP(A16,'Aux - pivots1'!$A:$E,3,0)=0, "",VLOOKUP(A16,'Aux - pivots1'!$A:$E,3,0))</f>
        <v/>
      </c>
      <c r="K16" s="190" t="str">
        <f>IF(VLOOKUP(A16,'Aux - pivots1'!$A:$E,4,0)=0, "",VLOOKUP(A16,'Aux - pivots1'!$A:$E,4,0))</f>
        <v/>
      </c>
      <c r="L16" s="190" t="str">
        <f>IF(VLOOKUP(A16,'Aux - pivots1'!$A:$E,5,0)=0, "",VLOOKUP(A16,'Aux - pivots1'!$A:$E,5,0))</f>
        <v/>
      </c>
    </row>
    <row r="17" spans="1:12" ht="16.2">
      <c r="A17" s="31" t="str">
        <f t="shared" si="0"/>
        <v>cd_imv_inp_certif_estimativascore_qualidade</v>
      </c>
      <c r="B17" s="174" t="s">
        <v>28</v>
      </c>
      <c r="C17" s="169" t="s">
        <v>35</v>
      </c>
      <c r="D17" s="165" t="s">
        <v>40</v>
      </c>
      <c r="E17" s="166" t="s">
        <v>37</v>
      </c>
      <c r="F17" s="165" t="s">
        <v>50</v>
      </c>
      <c r="G17" s="167" t="str">
        <f>VLOOKUP(A17,Plano_V3!$A$27:$G$573,7,0)</f>
        <v>4. Validação EF</v>
      </c>
      <c r="H17" s="167" t="s">
        <v>479</v>
      </c>
      <c r="I17" s="176"/>
      <c r="J17" s="190" t="str">
        <f>IF(VLOOKUP(A17,'Aux - pivots1'!$A:$E,3,0)=0, "",VLOOKUP(A17,'Aux - pivots1'!$A:$E,3,0))</f>
        <v/>
      </c>
      <c r="K17" s="190" t="str">
        <f>IF(VLOOKUP(A17,'Aux - pivots1'!$A:$E,4,0)=0, "",VLOOKUP(A17,'Aux - pivots1'!$A:$E,4,0))</f>
        <v/>
      </c>
      <c r="L17" s="190" t="str">
        <f>IF(VLOOKUP(A17,'Aux - pivots1'!$A:$E,5,0)=0, "",VLOOKUP(A17,'Aux - pivots1'!$A:$E,5,0))</f>
        <v/>
      </c>
    </row>
    <row r="18" spans="1:12" ht="16.2">
      <c r="A18" s="31" t="str">
        <f t="shared" si="0"/>
        <v>cd_imv_inp_certif_estimativavlr_cnsm_ano</v>
      </c>
      <c r="B18" s="174" t="s">
        <v>28</v>
      </c>
      <c r="C18" s="169" t="s">
        <v>35</v>
      </c>
      <c r="D18" s="165" t="s">
        <v>40</v>
      </c>
      <c r="E18" s="166" t="s">
        <v>37</v>
      </c>
      <c r="F18" s="165" t="s">
        <v>51</v>
      </c>
      <c r="G18" s="167" t="str">
        <f>VLOOKUP(A18,Plano_V3!$A$27:$G$573,7,0)</f>
        <v>4. Validação EF</v>
      </c>
      <c r="H18" s="167" t="s">
        <v>479</v>
      </c>
      <c r="I18" s="176"/>
      <c r="J18" s="190" t="str">
        <f>IF(VLOOKUP(A18,'Aux - pivots1'!$A:$E,3,0)=0, "",VLOOKUP(A18,'Aux - pivots1'!$A:$E,3,0))</f>
        <v/>
      </c>
      <c r="K18" s="190" t="str">
        <f>IF(VLOOKUP(A18,'Aux - pivots1'!$A:$E,4,0)=0, "",VLOOKUP(A18,'Aux - pivots1'!$A:$E,4,0))</f>
        <v/>
      </c>
      <c r="L18" s="190" t="str">
        <f>IF(VLOOKUP(A18,'Aux - pivots1'!$A:$E,5,0)=0, "",VLOOKUP(A18,'Aux - pivots1'!$A:$E,5,0))</f>
        <v/>
      </c>
    </row>
    <row r="19" spans="1:12" ht="16.2">
      <c r="A19" s="31" t="str">
        <f t="shared" si="0"/>
        <v>cd_imv_inp_certif_estimativavlr_emss_ano</v>
      </c>
      <c r="B19" s="174" t="s">
        <v>28</v>
      </c>
      <c r="C19" s="169" t="s">
        <v>35</v>
      </c>
      <c r="D19" s="165" t="s">
        <v>40</v>
      </c>
      <c r="E19" s="166" t="s">
        <v>37</v>
      </c>
      <c r="F19" s="165" t="s">
        <v>52</v>
      </c>
      <c r="G19" s="167" t="str">
        <f>VLOOKUP(A19,Plano_V3!$A$27:$G$573,7,0)</f>
        <v>4. Validação EF</v>
      </c>
      <c r="H19" s="167" t="s">
        <v>479</v>
      </c>
      <c r="I19" s="176"/>
      <c r="J19" s="190" t="str">
        <f>IF(VLOOKUP(A19,'Aux - pivots1'!$A:$E,3,0)=0, "",VLOOKUP(A19,'Aux - pivots1'!$A:$E,3,0))</f>
        <v/>
      </c>
      <c r="K19" s="190" t="str">
        <f>IF(VLOOKUP(A19,'Aux - pivots1'!$A:$E,4,0)=0, "",VLOOKUP(A19,'Aux - pivots1'!$A:$E,4,0))</f>
        <v/>
      </c>
      <c r="L19" s="190" t="str">
        <f>IF(VLOOKUP(A19,'Aux - pivots1'!$A:$E,5,0)=0, "",VLOOKUP(A19,'Aux - pivots1'!$A:$E,5,0))</f>
        <v/>
      </c>
    </row>
    <row r="20" spans="1:12" ht="16.2">
      <c r="A20" s="31" t="str">
        <f t="shared" si="0"/>
        <v>cd_imv_out_prcn.a.</v>
      </c>
      <c r="B20" s="174" t="s">
        <v>28</v>
      </c>
      <c r="C20" s="169" t="s">
        <v>54</v>
      </c>
      <c r="D20" s="165" t="s">
        <v>36</v>
      </c>
      <c r="E20" s="166" t="s">
        <v>55</v>
      </c>
      <c r="F20" s="165" t="s">
        <v>38</v>
      </c>
      <c r="G20" s="167" t="str">
        <f>VLOOKUP(A20,Plano_V3!$A$27:$G$573,7,0)</f>
        <v>2. Em Teste</v>
      </c>
      <c r="H20" s="167" t="s">
        <v>177</v>
      </c>
      <c r="I20" s="176"/>
      <c r="J20" s="190" t="str">
        <f>IF(VLOOKUP(A20,'Aux - pivots1'!$A:$E,3,0)=0, "",VLOOKUP(A20,'Aux - pivots1'!$A:$E,3,0))</f>
        <v/>
      </c>
      <c r="K20" s="190" t="str">
        <f>IF(VLOOKUP(A20,'Aux - pivots1'!$A:$E,4,0)=0, "",VLOOKUP(A20,'Aux - pivots1'!$A:$E,4,0))</f>
        <v/>
      </c>
      <c r="L20" s="190" t="str">
        <f>IF(VLOOKUP(A20,'Aux - pivots1'!$A:$E,5,0)=0, "",VLOOKUP(A20,'Aux - pivots1'!$A:$E,5,0))</f>
        <v/>
      </c>
    </row>
    <row r="21" spans="1:12" ht="16.2">
      <c r="A21" s="31" t="str">
        <f t="shared" si="0"/>
        <v>cd_imv_out_prccempresa</v>
      </c>
      <c r="B21" s="174" t="s">
        <v>28</v>
      </c>
      <c r="C21" s="169" t="s">
        <v>54</v>
      </c>
      <c r="D21" s="165" t="s">
        <v>40</v>
      </c>
      <c r="E21" s="166" t="s">
        <v>55</v>
      </c>
      <c r="F21" s="165" t="s">
        <v>57</v>
      </c>
      <c r="G21" s="167" t="str">
        <f>VLOOKUP(A21,Plano_V3!$A$27:$G$573,7,0)</f>
        <v>1. Concluído</v>
      </c>
      <c r="H21" s="167" t="s">
        <v>477</v>
      </c>
      <c r="I21" s="197" t="s">
        <v>498</v>
      </c>
      <c r="J21" s="190" t="str">
        <f>IF(VLOOKUP(A21,'Aux - pivots1'!$A:$E,3,0)=0, "",VLOOKUP(A21,'Aux - pivots1'!$A:$E,3,0))</f>
        <v/>
      </c>
      <c r="K21" s="190" t="str">
        <f>IF(VLOOKUP(A21,'Aux - pivots1'!$A:$E,4,0)=0, "",VLOOKUP(A21,'Aux - pivots1'!$A:$E,4,0))</f>
        <v/>
      </c>
      <c r="L21" s="190" t="str">
        <f>IF(VLOOKUP(A21,'Aux - pivots1'!$A:$E,5,0)=0, "",VLOOKUP(A21,'Aux - pivots1'!$A:$E,5,0))</f>
        <v/>
      </c>
    </row>
    <row r="22" spans="1:12" ht="16.2">
      <c r="A22" s="31" t="str">
        <f t="shared" si="0"/>
        <v>cd_imv_out_prcckbalcao</v>
      </c>
      <c r="B22" s="174" t="s">
        <v>28</v>
      </c>
      <c r="C22" s="169" t="s">
        <v>54</v>
      </c>
      <c r="D22" s="165" t="s">
        <v>40</v>
      </c>
      <c r="E22" s="166" t="s">
        <v>55</v>
      </c>
      <c r="F22" s="165" t="s">
        <v>58</v>
      </c>
      <c r="G22" s="167" t="str">
        <f>VLOOKUP(A22,Plano_V3!$A$27:$G$573,7,0)</f>
        <v>1. Concluído</v>
      </c>
      <c r="H22" s="167" t="s">
        <v>477</v>
      </c>
      <c r="I22" s="197" t="s">
        <v>498</v>
      </c>
      <c r="J22" s="190" t="str">
        <f>IF(VLOOKUP(A22,'Aux - pivots1'!$A:$E,3,0)=0, "",VLOOKUP(A22,'Aux - pivots1'!$A:$E,3,0))</f>
        <v/>
      </c>
      <c r="K22" s="190" t="str">
        <f>IF(VLOOKUP(A22,'Aux - pivots1'!$A:$E,4,0)=0, "",VLOOKUP(A22,'Aux - pivots1'!$A:$E,4,0))</f>
        <v/>
      </c>
      <c r="L22" s="190" t="str">
        <f>IF(VLOOKUP(A22,'Aux - pivots1'!$A:$E,5,0)=0, "",VLOOKUP(A22,'Aux - pivots1'!$A:$E,5,0))</f>
        <v/>
      </c>
    </row>
    <row r="23" spans="1:12" ht="16.2">
      <c r="A23" s="31" t="str">
        <f t="shared" si="0"/>
        <v>cd_imv_out_prccknumcta</v>
      </c>
      <c r="B23" s="174" t="s">
        <v>28</v>
      </c>
      <c r="C23" s="169" t="s">
        <v>54</v>
      </c>
      <c r="D23" s="165" t="s">
        <v>40</v>
      </c>
      <c r="E23" s="166" t="s">
        <v>55</v>
      </c>
      <c r="F23" s="165" t="s">
        <v>59</v>
      </c>
      <c r="G23" s="167" t="str">
        <f>VLOOKUP(A23,Plano_V3!$A$27:$G$573,7,0)</f>
        <v>1. Concluído</v>
      </c>
      <c r="H23" s="167" t="s">
        <v>477</v>
      </c>
      <c r="I23" s="197" t="s">
        <v>498</v>
      </c>
      <c r="J23" s="190" t="str">
        <f>IF(VLOOKUP(A23,'Aux - pivots1'!$A:$E,3,0)=0, "",VLOOKUP(A23,'Aux - pivots1'!$A:$E,3,0))</f>
        <v/>
      </c>
      <c r="K23" s="190" t="str">
        <f>IF(VLOOKUP(A23,'Aux - pivots1'!$A:$E,4,0)=0, "",VLOOKUP(A23,'Aux - pivots1'!$A:$E,4,0))</f>
        <v/>
      </c>
      <c r="L23" s="190" t="str">
        <f>IF(VLOOKUP(A23,'Aux - pivots1'!$A:$E,5,0)=0, "",VLOOKUP(A23,'Aux - pivots1'!$A:$E,5,0))</f>
        <v/>
      </c>
    </row>
    <row r="24" spans="1:12" ht="16.2">
      <c r="A24" s="31" t="str">
        <f t="shared" si="0"/>
        <v>cd_imv_out_prccod_estd_prcs</v>
      </c>
      <c r="B24" s="174" t="s">
        <v>28</v>
      </c>
      <c r="C24" s="169" t="s">
        <v>54</v>
      </c>
      <c r="D24" s="165" t="s">
        <v>40</v>
      </c>
      <c r="E24" s="166" t="s">
        <v>55</v>
      </c>
      <c r="F24" s="165" t="s">
        <v>60</v>
      </c>
      <c r="G24" s="167" t="str">
        <f>VLOOKUP(A24,Plano_V3!$A$27:$G$573,7,0)</f>
        <v>0. Cancelado</v>
      </c>
      <c r="H24" s="167" t="s">
        <v>476</v>
      </c>
      <c r="I24" s="176" t="s">
        <v>499</v>
      </c>
      <c r="J24" s="190" t="str">
        <f>IF(VLOOKUP(A24,'Aux - pivots1'!$A:$E,3,0)=0, "",VLOOKUP(A24,'Aux - pivots1'!$A:$E,3,0))</f>
        <v/>
      </c>
      <c r="K24" s="190" t="str">
        <f>IF(VLOOKUP(A24,'Aux - pivots1'!$A:$E,4,0)=0, "",VLOOKUP(A24,'Aux - pivots1'!$A:$E,4,0))</f>
        <v/>
      </c>
      <c r="L24" s="190" t="str">
        <f>IF(VLOOKUP(A24,'Aux - pivots1'!$A:$E,5,0)=0, "",VLOOKUP(A24,'Aux - pivots1'!$A:$E,5,0))</f>
        <v/>
      </c>
    </row>
    <row r="25" spans="1:12" ht="16.2">
      <c r="A25" s="31" t="str">
        <f t="shared" si="0"/>
        <v>cd_imv_out_prccod_grt</v>
      </c>
      <c r="B25" s="174" t="s">
        <v>28</v>
      </c>
      <c r="C25" s="169" t="s">
        <v>54</v>
      </c>
      <c r="D25" s="165" t="s">
        <v>40</v>
      </c>
      <c r="E25" s="166" t="s">
        <v>55</v>
      </c>
      <c r="F25" s="165" t="s">
        <v>61</v>
      </c>
      <c r="G25" s="167" t="str">
        <f>VLOOKUP(A25,Plano_V3!$A$27:$G$573,7,0)</f>
        <v>2. Em Teste</v>
      </c>
      <c r="H25" s="167" t="s">
        <v>177</v>
      </c>
      <c r="I25" s="176"/>
      <c r="J25" s="190" t="str">
        <f>IF(VLOOKUP(A25,'Aux - pivots1'!$A:$E,3,0)=0, "",VLOOKUP(A25,'Aux - pivots1'!$A:$E,3,0))</f>
        <v/>
      </c>
      <c r="K25" s="190" t="str">
        <f>IF(VLOOKUP(A25,'Aux - pivots1'!$A:$E,4,0)=0, "",VLOOKUP(A25,'Aux - pivots1'!$A:$E,4,0))</f>
        <v/>
      </c>
      <c r="L25" s="190" t="str">
        <f>IF(VLOOKUP(A25,'Aux - pivots1'!$A:$E,5,0)=0, "",VLOOKUP(A25,'Aux - pivots1'!$A:$E,5,0))</f>
        <v/>
      </c>
    </row>
    <row r="26" spans="1:12" ht="16.2">
      <c r="A26" s="31" t="str">
        <f t="shared" si="0"/>
        <v>cd_imv_out_prccod_moeda</v>
      </c>
      <c r="B26" s="174" t="s">
        <v>28</v>
      </c>
      <c r="C26" s="169" t="s">
        <v>54</v>
      </c>
      <c r="D26" s="165" t="s">
        <v>40</v>
      </c>
      <c r="E26" s="166" t="s">
        <v>55</v>
      </c>
      <c r="F26" s="165" t="s">
        <v>62</v>
      </c>
      <c r="G26" s="167" t="str">
        <f>VLOOKUP(A26,Plano_V3!$A$27:$G$573,7,0)</f>
        <v>2. Em Teste</v>
      </c>
      <c r="H26" s="167" t="s">
        <v>177</v>
      </c>
      <c r="I26" s="176"/>
      <c r="J26" s="190" t="str">
        <f>IF(VLOOKUP(A26,'Aux - pivots1'!$A:$E,3,0)=0, "",VLOOKUP(A26,'Aux - pivots1'!$A:$E,3,0))</f>
        <v/>
      </c>
      <c r="K26" s="190" t="str">
        <f>IF(VLOOKUP(A26,'Aux - pivots1'!$A:$E,4,0)=0, "",VLOOKUP(A26,'Aux - pivots1'!$A:$E,4,0))</f>
        <v/>
      </c>
      <c r="L26" s="190" t="str">
        <f>IF(VLOOKUP(A26,'Aux - pivots1'!$A:$E,5,0)=0, "",VLOOKUP(A26,'Aux - pivots1'!$A:$E,5,0))</f>
        <v/>
      </c>
    </row>
    <row r="27" spans="1:12" ht="16.2">
      <c r="A27" s="31" t="str">
        <f t="shared" si="0"/>
        <v>cd_imv_out_prccod_observacao</v>
      </c>
      <c r="B27" s="174" t="s">
        <v>28</v>
      </c>
      <c r="C27" s="169" t="s">
        <v>54</v>
      </c>
      <c r="D27" s="165" t="s">
        <v>40</v>
      </c>
      <c r="E27" s="166" t="s">
        <v>55</v>
      </c>
      <c r="F27" s="165" t="s">
        <v>63</v>
      </c>
      <c r="G27" s="167" t="str">
        <f>VLOOKUP(A27,Plano_V3!$A$27:$G$573,7,0)</f>
        <v>2. Em Teste</v>
      </c>
      <c r="H27" s="167" t="s">
        <v>177</v>
      </c>
      <c r="I27" s="176"/>
      <c r="J27" s="190" t="str">
        <f>IF(VLOOKUP(A27,'Aux - pivots1'!$A:$E,3,0)=0, "",VLOOKUP(A27,'Aux - pivots1'!$A:$E,3,0))</f>
        <v/>
      </c>
      <c r="K27" s="190" t="str">
        <f>IF(VLOOKUP(A27,'Aux - pivots1'!$A:$E,4,0)=0, "",VLOOKUP(A27,'Aux - pivots1'!$A:$E,4,0))</f>
        <v/>
      </c>
      <c r="L27" s="190" t="str">
        <f>IF(VLOOKUP(A27,'Aux - pivots1'!$A:$E,5,0)=0, "",VLOOKUP(A27,'Aux - pivots1'!$A:$E,5,0))</f>
        <v/>
      </c>
    </row>
    <row r="28" spans="1:12" ht="16.2">
      <c r="A28" s="31" t="str">
        <f t="shared" si="0"/>
        <v>cd_imv_out_prccod_prd_grnt</v>
      </c>
      <c r="B28" s="174" t="s">
        <v>28</v>
      </c>
      <c r="C28" s="169" t="s">
        <v>54</v>
      </c>
      <c r="D28" s="165" t="s">
        <v>40</v>
      </c>
      <c r="E28" s="166" t="s">
        <v>55</v>
      </c>
      <c r="F28" s="165" t="s">
        <v>64</v>
      </c>
      <c r="G28" s="167" t="str">
        <f>VLOOKUP(A28,Plano_V3!$A$27:$G$573,7,0)</f>
        <v>2. Em Teste</v>
      </c>
      <c r="H28" s="167" t="s">
        <v>177</v>
      </c>
      <c r="I28" s="176"/>
      <c r="J28" s="190" t="str">
        <f>IF(VLOOKUP(A28,'Aux - pivots1'!$A:$E,3,0)=0, "",VLOOKUP(A28,'Aux - pivots1'!$A:$E,3,0))</f>
        <v/>
      </c>
      <c r="K28" s="190" t="str">
        <f>IF(VLOOKUP(A28,'Aux - pivots1'!$A:$E,4,0)=0, "",VLOOKUP(A28,'Aux - pivots1'!$A:$E,4,0))</f>
        <v/>
      </c>
      <c r="L28" s="190" t="str">
        <f>IF(VLOOKUP(A28,'Aux - pivots1'!$A:$E,5,0)=0, "",VLOOKUP(A28,'Aux - pivots1'!$A:$E,5,0))</f>
        <v/>
      </c>
    </row>
    <row r="29" spans="1:12" ht="16.2">
      <c r="A29" s="31" t="str">
        <f t="shared" si="0"/>
        <v>cd_imv_out_prccod_sprd_grnt</v>
      </c>
      <c r="B29" s="174" t="s">
        <v>28</v>
      </c>
      <c r="C29" s="169" t="s">
        <v>54</v>
      </c>
      <c r="D29" s="165" t="s">
        <v>40</v>
      </c>
      <c r="E29" s="166" t="s">
        <v>55</v>
      </c>
      <c r="F29" s="165" t="s">
        <v>65</v>
      </c>
      <c r="G29" s="167" t="str">
        <f>VLOOKUP(A29,Plano_V3!$A$27:$G$573,7,0)</f>
        <v>2. Em Teste</v>
      </c>
      <c r="H29" s="167" t="s">
        <v>177</v>
      </c>
      <c r="I29" s="176"/>
      <c r="J29" s="190" t="str">
        <f>IF(VLOOKUP(A29,'Aux - pivots1'!$A:$E,3,0)=0, "",VLOOKUP(A29,'Aux - pivots1'!$A:$E,3,0))</f>
        <v/>
      </c>
      <c r="K29" s="190" t="str">
        <f>IF(VLOOKUP(A29,'Aux - pivots1'!$A:$E,4,0)=0, "",VLOOKUP(A29,'Aux - pivots1'!$A:$E,4,0))</f>
        <v/>
      </c>
      <c r="L29" s="190" t="str">
        <f>IF(VLOOKUP(A29,'Aux - pivots1'!$A:$E,5,0)=0, "",VLOOKUP(A29,'Aux - pivots1'!$A:$E,5,0))</f>
        <v/>
      </c>
    </row>
    <row r="30" spans="1:12" ht="16.2">
      <c r="A30" s="31" t="str">
        <f t="shared" si="0"/>
        <v>cd_imv_out_prccod_tipo</v>
      </c>
      <c r="B30" s="174" t="s">
        <v>28</v>
      </c>
      <c r="C30" s="169" t="s">
        <v>54</v>
      </c>
      <c r="D30" s="165" t="s">
        <v>40</v>
      </c>
      <c r="E30" s="166" t="s">
        <v>55</v>
      </c>
      <c r="F30" s="165" t="s">
        <v>66</v>
      </c>
      <c r="G30" s="167" t="str">
        <f>VLOOKUP(A30,Plano_V3!$A$27:$G$573,7,0)</f>
        <v>2. Em Teste</v>
      </c>
      <c r="H30" s="167" t="s">
        <v>177</v>
      </c>
      <c r="I30" s="176"/>
      <c r="J30" s="190" t="str">
        <f>IF(VLOOKUP(A30,'Aux - pivots1'!$A:$E,3,0)=0, "",VLOOKUP(A30,'Aux - pivots1'!$A:$E,3,0))</f>
        <v/>
      </c>
      <c r="K30" s="190" t="str">
        <f>IF(VLOOKUP(A30,'Aux - pivots1'!$A:$E,4,0)=0, "",VLOOKUP(A30,'Aux - pivots1'!$A:$E,4,0))</f>
        <v/>
      </c>
      <c r="L30" s="190" t="str">
        <f>IF(VLOOKUP(A30,'Aux - pivots1'!$A:$E,5,0)=0, "",VLOOKUP(A30,'Aux - pivots1'!$A:$E,5,0))</f>
        <v/>
      </c>
    </row>
    <row r="31" spans="1:12" ht="16.2">
      <c r="A31" s="31" t="str">
        <f t="shared" si="0"/>
        <v>cd_imv_out_prccomp_id_gar</v>
      </c>
      <c r="B31" s="174" t="s">
        <v>28</v>
      </c>
      <c r="C31" s="169" t="s">
        <v>54</v>
      </c>
      <c r="D31" s="165" t="s">
        <v>40</v>
      </c>
      <c r="E31" s="166" t="s">
        <v>55</v>
      </c>
      <c r="F31" s="165" t="s">
        <v>67</v>
      </c>
      <c r="G31" s="167" t="str">
        <f>VLOOKUP(A31,Plano_V3!$A$27:$G$573,7,0)</f>
        <v>2. Em Teste</v>
      </c>
      <c r="H31" s="167" t="s">
        <v>177</v>
      </c>
      <c r="I31" s="176"/>
      <c r="J31" s="190" t="str">
        <f>IF(VLOOKUP(A31,'Aux - pivots1'!$A:$E,3,0)=0, "",VLOOKUP(A31,'Aux - pivots1'!$A:$E,3,0))</f>
        <v/>
      </c>
      <c r="K31" s="190" t="str">
        <f>IF(VLOOKUP(A31,'Aux - pivots1'!$A:$E,4,0)=0, "",VLOOKUP(A31,'Aux - pivots1'!$A:$E,4,0))</f>
        <v/>
      </c>
      <c r="L31" s="190" t="str">
        <f>IF(VLOOKUP(A31,'Aux - pivots1'!$A:$E,5,0)=0, "",VLOOKUP(A31,'Aux - pivots1'!$A:$E,5,0))</f>
        <v/>
      </c>
    </row>
    <row r="32" spans="1:12" ht="16.2">
      <c r="A32" s="31" t="str">
        <f t="shared" si="0"/>
        <v>cd_imv_out_prcdata_inicio</v>
      </c>
      <c r="B32" s="174" t="s">
        <v>28</v>
      </c>
      <c r="C32" s="169" t="s">
        <v>54</v>
      </c>
      <c r="D32" s="165" t="s">
        <v>40</v>
      </c>
      <c r="E32" s="166" t="s">
        <v>55</v>
      </c>
      <c r="F32" s="165" t="s">
        <v>68</v>
      </c>
      <c r="G32" s="167" t="str">
        <f>VLOOKUP(A32,Plano_V3!$A$27:$G$573,7,0)</f>
        <v>2. Em Teste</v>
      </c>
      <c r="H32" s="167" t="s">
        <v>177</v>
      </c>
      <c r="I32" s="176"/>
      <c r="J32" s="190" t="str">
        <f>IF(VLOOKUP(A32,'Aux - pivots1'!$A:$E,3,0)=0, "",VLOOKUP(A32,'Aux - pivots1'!$A:$E,3,0))</f>
        <v/>
      </c>
      <c r="K32" s="190" t="str">
        <f>IF(VLOOKUP(A32,'Aux - pivots1'!$A:$E,4,0)=0, "",VLOOKUP(A32,'Aux - pivots1'!$A:$E,4,0))</f>
        <v/>
      </c>
      <c r="L32" s="190" t="str">
        <f>IF(VLOOKUP(A32,'Aux - pivots1'!$A:$E,5,0)=0, "",VLOOKUP(A32,'Aux - pivots1'!$A:$E,5,0))</f>
        <v/>
      </c>
    </row>
    <row r="33" spans="1:12" ht="16.2">
      <c r="A33" s="31" t="str">
        <f t="shared" si="0"/>
        <v>cd_imv_out_prcdata_vcmt</v>
      </c>
      <c r="B33" s="174" t="s">
        <v>28</v>
      </c>
      <c r="C33" s="169" t="s">
        <v>54</v>
      </c>
      <c r="D33" s="165" t="s">
        <v>40</v>
      </c>
      <c r="E33" s="166" t="s">
        <v>55</v>
      </c>
      <c r="F33" s="165" t="s">
        <v>69</v>
      </c>
      <c r="G33" s="167" t="str">
        <f>VLOOKUP(A33,Plano_V3!$A$27:$G$573,7,0)</f>
        <v>2. Em Teste</v>
      </c>
      <c r="H33" s="167" t="s">
        <v>177</v>
      </c>
      <c r="I33" s="176"/>
      <c r="J33" s="190" t="str">
        <f>IF(VLOOKUP(A33,'Aux - pivots1'!$A:$E,3,0)=0, "",VLOOKUP(A33,'Aux - pivots1'!$A:$E,3,0))</f>
        <v/>
      </c>
      <c r="K33" s="190" t="str">
        <f>IF(VLOOKUP(A33,'Aux - pivots1'!$A:$E,4,0)=0, "",VLOOKUP(A33,'Aux - pivots1'!$A:$E,4,0))</f>
        <v/>
      </c>
      <c r="L33" s="190" t="str">
        <f>IF(VLOOKUP(A33,'Aux - pivots1'!$A:$E,5,0)=0, "",VLOOKUP(A33,'Aux - pivots1'!$A:$E,5,0))</f>
        <v/>
      </c>
    </row>
    <row r="34" spans="1:12" ht="16.2">
      <c r="A34" s="31" t="str">
        <f t="shared" si="0"/>
        <v>cd_imv_out_prcmontante_eur</v>
      </c>
      <c r="B34" s="174" t="s">
        <v>28</v>
      </c>
      <c r="C34" s="169" t="s">
        <v>54</v>
      </c>
      <c r="D34" s="165" t="s">
        <v>40</v>
      </c>
      <c r="E34" s="166" t="s">
        <v>55</v>
      </c>
      <c r="F34" s="165" t="s">
        <v>70</v>
      </c>
      <c r="G34" s="167" t="str">
        <f>VLOOKUP(A34,Plano_V3!$A$27:$G$573,7,0)</f>
        <v>0. Cancelado</v>
      </c>
      <c r="H34" s="167" t="s">
        <v>476</v>
      </c>
      <c r="I34" s="176" t="s">
        <v>499</v>
      </c>
      <c r="J34" s="190" t="str">
        <f>IF(VLOOKUP(A34,'Aux - pivots1'!$A:$E,3,0)=0, "",VLOOKUP(A34,'Aux - pivots1'!$A:$E,3,0))</f>
        <v/>
      </c>
      <c r="K34" s="190" t="str">
        <f>IF(VLOOKUP(A34,'Aux - pivots1'!$A:$E,4,0)=0, "",VLOOKUP(A34,'Aux - pivots1'!$A:$E,4,0))</f>
        <v/>
      </c>
      <c r="L34" s="190" t="str">
        <f>IF(VLOOKUP(A34,'Aux - pivots1'!$A:$E,5,0)=0, "",VLOOKUP(A34,'Aux - pivots1'!$A:$E,5,0))</f>
        <v/>
      </c>
    </row>
    <row r="35" spans="1:12" ht="16.2">
      <c r="A35" s="31" t="str">
        <f t="shared" si="0"/>
        <v>cd_imv_out_prcmontante_org</v>
      </c>
      <c r="B35" s="174" t="s">
        <v>28</v>
      </c>
      <c r="C35" s="169" t="s">
        <v>54</v>
      </c>
      <c r="D35" s="165" t="s">
        <v>40</v>
      </c>
      <c r="E35" s="166" t="s">
        <v>55</v>
      </c>
      <c r="F35" s="165" t="s">
        <v>71</v>
      </c>
      <c r="G35" s="167" t="str">
        <f>VLOOKUP(A35,Plano_V3!$A$27:$G$573,7,0)</f>
        <v>0. Cancelado</v>
      </c>
      <c r="H35" s="167" t="s">
        <v>476</v>
      </c>
      <c r="I35" s="176" t="s">
        <v>499</v>
      </c>
      <c r="J35" s="190" t="str">
        <f>IF(VLOOKUP(A35,'Aux - pivots1'!$A:$E,3,0)=0, "",VLOOKUP(A35,'Aux - pivots1'!$A:$E,3,0))</f>
        <v/>
      </c>
      <c r="K35" s="190" t="str">
        <f>IF(VLOOKUP(A35,'Aux - pivots1'!$A:$E,4,0)=0, "",VLOOKUP(A35,'Aux - pivots1'!$A:$E,4,0))</f>
        <v/>
      </c>
      <c r="L35" s="190" t="str">
        <f>IF(VLOOKUP(A35,'Aux - pivots1'!$A:$E,5,0)=0, "",VLOOKUP(A35,'Aux - pivots1'!$A:$E,5,0))</f>
        <v/>
      </c>
    </row>
    <row r="36" spans="1:12" ht="16.2">
      <c r="A36" s="31" t="str">
        <f t="shared" si="0"/>
        <v>cd_imv_out_prcorigem</v>
      </c>
      <c r="B36" s="174" t="s">
        <v>28</v>
      </c>
      <c r="C36" s="169" t="s">
        <v>54</v>
      </c>
      <c r="D36" s="165" t="s">
        <v>40</v>
      </c>
      <c r="E36" s="166" t="s">
        <v>55</v>
      </c>
      <c r="F36" s="165" t="s">
        <v>72</v>
      </c>
      <c r="G36" s="167" t="str">
        <f>VLOOKUP(A36,Plano_V3!$A$27:$G$573,7,0)</f>
        <v>2. Em Teste</v>
      </c>
      <c r="H36" s="167" t="s">
        <v>177</v>
      </c>
      <c r="I36" s="176"/>
      <c r="J36" s="190" t="str">
        <f>IF(VLOOKUP(A36,'Aux - pivots1'!$A:$E,3,0)=0, "",VLOOKUP(A36,'Aux - pivots1'!$A:$E,3,0))</f>
        <v/>
      </c>
      <c r="K36" s="190" t="str">
        <f>IF(VLOOKUP(A36,'Aux - pivots1'!$A:$E,4,0)=0, "",VLOOKUP(A36,'Aux - pivots1'!$A:$E,4,0))</f>
        <v/>
      </c>
      <c r="L36" s="190" t="str">
        <f>IF(VLOOKUP(A36,'Aux - pivots1'!$A:$E,5,0)=0, "",VLOOKUP(A36,'Aux - pivots1'!$A:$E,5,0))</f>
        <v/>
      </c>
    </row>
    <row r="37" spans="1:12" ht="16.2">
      <c r="A37" s="31" t="str">
        <f t="shared" si="0"/>
        <v>cd_imv_out_prcref_date</v>
      </c>
      <c r="B37" s="174" t="s">
        <v>28</v>
      </c>
      <c r="C37" s="169" t="s">
        <v>54</v>
      </c>
      <c r="D37" s="165" t="s">
        <v>40</v>
      </c>
      <c r="E37" s="166" t="s">
        <v>55</v>
      </c>
      <c r="F37" s="165" t="s">
        <v>73</v>
      </c>
      <c r="G37" s="167" t="str">
        <f>VLOOKUP(A37,Plano_V3!$A$27:$G$573,7,0)</f>
        <v>2. Em Teste</v>
      </c>
      <c r="H37" s="167" t="s">
        <v>177</v>
      </c>
      <c r="I37" s="176"/>
      <c r="J37" s="190" t="str">
        <f>IF(VLOOKUP(A37,'Aux - pivots1'!$A:$E,3,0)=0, "",VLOOKUP(A37,'Aux - pivots1'!$A:$E,3,0))</f>
        <v/>
      </c>
      <c r="K37" s="190" t="str">
        <f>IF(VLOOKUP(A37,'Aux - pivots1'!$A:$E,4,0)=0, "",VLOOKUP(A37,'Aux - pivots1'!$A:$E,4,0))</f>
        <v/>
      </c>
      <c r="L37" s="190" t="str">
        <f>IF(VLOOKUP(A37,'Aux - pivots1'!$A:$E,5,0)=0, "",VLOOKUP(A37,'Aux - pivots1'!$A:$E,5,0))</f>
        <v/>
      </c>
    </row>
    <row r="38" spans="1:12" ht="16.2">
      <c r="A38" s="31" t="str">
        <f t="shared" si="0"/>
        <v>cd_imv_out_trz_cred_prcn.a.</v>
      </c>
      <c r="B38" s="174" t="s">
        <v>28</v>
      </c>
      <c r="C38" s="169" t="s">
        <v>54</v>
      </c>
      <c r="D38" s="165" t="s">
        <v>36</v>
      </c>
      <c r="E38" s="166" t="s">
        <v>56</v>
      </c>
      <c r="F38" s="165" t="s">
        <v>38</v>
      </c>
      <c r="G38" s="167" t="str">
        <f>VLOOKUP(A38,Plano_V3!$A$27:$G$573,7,0)</f>
        <v>2. Em Teste</v>
      </c>
      <c r="H38" s="167" t="s">
        <v>177</v>
      </c>
      <c r="I38" s="176"/>
      <c r="J38" s="190" t="str">
        <f>IF(VLOOKUP(A38,'Aux - pivots1'!$A:$E,3,0)=0, "",VLOOKUP(A38,'Aux - pivots1'!$A:$E,3,0))</f>
        <v/>
      </c>
      <c r="K38" s="190" t="str">
        <f>IF(VLOOKUP(A38,'Aux - pivots1'!$A:$E,4,0)=0, "",VLOOKUP(A38,'Aux - pivots1'!$A:$E,4,0))</f>
        <v/>
      </c>
      <c r="L38" s="190" t="str">
        <f>IF(VLOOKUP(A38,'Aux - pivots1'!$A:$E,5,0)=0, "",VLOOKUP(A38,'Aux - pivots1'!$A:$E,5,0))</f>
        <v/>
      </c>
    </row>
    <row r="39" spans="1:12" ht="16.2">
      <c r="A39" s="31" t="str">
        <f t="shared" si="0"/>
        <v>cd_imv_out_trz_cred_prccempresa</v>
      </c>
      <c r="B39" s="174" t="s">
        <v>28</v>
      </c>
      <c r="C39" s="169" t="s">
        <v>54</v>
      </c>
      <c r="D39" s="165" t="s">
        <v>40</v>
      </c>
      <c r="E39" s="166" t="s">
        <v>56</v>
      </c>
      <c r="F39" s="165" t="s">
        <v>57</v>
      </c>
      <c r="G39" s="167" t="str">
        <f>VLOOKUP(A39,Plano_V3!$A$27:$G$573,7,0)</f>
        <v>1. Concluído</v>
      </c>
      <c r="H39" s="167" t="s">
        <v>477</v>
      </c>
      <c r="I39" s="197" t="s">
        <v>498</v>
      </c>
      <c r="J39" s="190" t="str">
        <f>IF(VLOOKUP(A39,'Aux - pivots1'!$A:$E,3,0)=0, "",VLOOKUP(A39,'Aux - pivots1'!$A:$E,3,0))</f>
        <v/>
      </c>
      <c r="K39" s="190" t="str">
        <f>IF(VLOOKUP(A39,'Aux - pivots1'!$A:$E,4,0)=0, "",VLOOKUP(A39,'Aux - pivots1'!$A:$E,4,0))</f>
        <v/>
      </c>
      <c r="L39" s="190" t="str">
        <f>IF(VLOOKUP(A39,'Aux - pivots1'!$A:$E,5,0)=0, "",VLOOKUP(A39,'Aux - pivots1'!$A:$E,5,0))</f>
        <v/>
      </c>
    </row>
    <row r="40" spans="1:12" ht="16.2">
      <c r="A40" s="31" t="str">
        <f t="shared" si="0"/>
        <v>cd_imv_out_trz_cred_prccempresp</v>
      </c>
      <c r="B40" s="174" t="s">
        <v>28</v>
      </c>
      <c r="C40" s="169" t="s">
        <v>54</v>
      </c>
      <c r="D40" s="165" t="s">
        <v>40</v>
      </c>
      <c r="E40" s="166" t="s">
        <v>56</v>
      </c>
      <c r="F40" s="165" t="s">
        <v>74</v>
      </c>
      <c r="G40" s="167" t="str">
        <f>VLOOKUP(A40,Plano_V3!$A$27:$G$573,7,0)</f>
        <v>1. Concluído</v>
      </c>
      <c r="H40" s="167" t="s">
        <v>477</v>
      </c>
      <c r="I40" s="197" t="s">
        <v>498</v>
      </c>
      <c r="J40" s="190" t="str">
        <f>IF(VLOOKUP(A40,'Aux - pivots1'!$A:$E,3,0)=0, "",VLOOKUP(A40,'Aux - pivots1'!$A:$E,3,0))</f>
        <v/>
      </c>
      <c r="K40" s="190" t="str">
        <f>IF(VLOOKUP(A40,'Aux - pivots1'!$A:$E,4,0)=0, "",VLOOKUP(A40,'Aux - pivots1'!$A:$E,4,0))</f>
        <v/>
      </c>
      <c r="L40" s="190" t="str">
        <f>IF(VLOOKUP(A40,'Aux - pivots1'!$A:$E,5,0)=0, "",VLOOKUP(A40,'Aux - pivots1'!$A:$E,5,0))</f>
        <v/>
      </c>
    </row>
    <row r="41" spans="1:12" ht="16.2">
      <c r="A41" s="31" t="str">
        <f t="shared" si="0"/>
        <v>cd_imv_out_trz_cred_prcckbalcao</v>
      </c>
      <c r="B41" s="174" t="s">
        <v>28</v>
      </c>
      <c r="C41" s="169" t="s">
        <v>54</v>
      </c>
      <c r="D41" s="165" t="s">
        <v>40</v>
      </c>
      <c r="E41" s="166" t="s">
        <v>56</v>
      </c>
      <c r="F41" s="165" t="s">
        <v>58</v>
      </c>
      <c r="G41" s="167" t="str">
        <f>VLOOKUP(A41,Plano_V3!$A$27:$G$573,7,0)</f>
        <v>1. Concluído</v>
      </c>
      <c r="H41" s="167" t="s">
        <v>477</v>
      </c>
      <c r="I41" s="197" t="s">
        <v>498</v>
      </c>
      <c r="J41" s="190" t="str">
        <f>IF(VLOOKUP(A41,'Aux - pivots1'!$A:$E,3,0)=0, "",VLOOKUP(A41,'Aux - pivots1'!$A:$E,3,0))</f>
        <v/>
      </c>
      <c r="K41" s="190" t="str">
        <f>IF(VLOOKUP(A41,'Aux - pivots1'!$A:$E,4,0)=0, "",VLOOKUP(A41,'Aux - pivots1'!$A:$E,4,0))</f>
        <v/>
      </c>
      <c r="L41" s="190" t="str">
        <f>IF(VLOOKUP(A41,'Aux - pivots1'!$A:$E,5,0)=0, "",VLOOKUP(A41,'Aux - pivots1'!$A:$E,5,0))</f>
        <v/>
      </c>
    </row>
    <row r="42" spans="1:12" ht="16.2">
      <c r="A42" s="31" t="str">
        <f t="shared" si="0"/>
        <v>cd_imv_out_trz_cred_prcckbalres</v>
      </c>
      <c r="B42" s="174" t="s">
        <v>28</v>
      </c>
      <c r="C42" s="169" t="s">
        <v>54</v>
      </c>
      <c r="D42" s="165" t="s">
        <v>40</v>
      </c>
      <c r="E42" s="166" t="s">
        <v>56</v>
      </c>
      <c r="F42" s="165" t="s">
        <v>75</v>
      </c>
      <c r="G42" s="167" t="str">
        <f>VLOOKUP(A42,Plano_V3!$A$27:$G$573,7,0)</f>
        <v>1. Concluído</v>
      </c>
      <c r="H42" s="167" t="s">
        <v>477</v>
      </c>
      <c r="I42" s="197" t="s">
        <v>498</v>
      </c>
      <c r="J42" s="190" t="str">
        <f>IF(VLOOKUP(A42,'Aux - pivots1'!$A:$E,3,0)=0, "",VLOOKUP(A42,'Aux - pivots1'!$A:$E,3,0))</f>
        <v/>
      </c>
      <c r="K42" s="190" t="str">
        <f>IF(VLOOKUP(A42,'Aux - pivots1'!$A:$E,4,0)=0, "",VLOOKUP(A42,'Aux - pivots1'!$A:$E,4,0))</f>
        <v/>
      </c>
      <c r="L42" s="190" t="str">
        <f>IF(VLOOKUP(A42,'Aux - pivots1'!$A:$E,5,0)=0, "",VLOOKUP(A42,'Aux - pivots1'!$A:$E,5,0))</f>
        <v/>
      </c>
    </row>
    <row r="43" spans="1:12" ht="16.2">
      <c r="A43" s="31" t="str">
        <f t="shared" si="0"/>
        <v>cd_imv_out_trz_cred_prcckctares</v>
      </c>
      <c r="B43" s="174" t="s">
        <v>28</v>
      </c>
      <c r="C43" s="169" t="s">
        <v>54</v>
      </c>
      <c r="D43" s="165" t="s">
        <v>40</v>
      </c>
      <c r="E43" s="166" t="s">
        <v>56</v>
      </c>
      <c r="F43" s="165" t="s">
        <v>76</v>
      </c>
      <c r="G43" s="167" t="str">
        <f>VLOOKUP(A43,Plano_V3!$A$27:$G$573,7,0)</f>
        <v>1. Concluído</v>
      </c>
      <c r="H43" s="167" t="s">
        <v>477</v>
      </c>
      <c r="I43" s="197" t="s">
        <v>498</v>
      </c>
      <c r="J43" s="190" t="str">
        <f>IF(VLOOKUP(A43,'Aux - pivots1'!$A:$E,3,0)=0, "",VLOOKUP(A43,'Aux - pivots1'!$A:$E,3,0))</f>
        <v/>
      </c>
      <c r="K43" s="190" t="str">
        <f>IF(VLOOKUP(A43,'Aux - pivots1'!$A:$E,4,0)=0, "",VLOOKUP(A43,'Aux - pivots1'!$A:$E,4,0))</f>
        <v/>
      </c>
      <c r="L43" s="190" t="str">
        <f>IF(VLOOKUP(A43,'Aux - pivots1'!$A:$E,5,0)=0, "",VLOOKUP(A43,'Aux - pivots1'!$A:$E,5,0))</f>
        <v/>
      </c>
    </row>
    <row r="44" spans="1:12" ht="16.2">
      <c r="A44" s="31" t="str">
        <f t="shared" si="0"/>
        <v>cd_imv_out_trz_cred_prccknumcta</v>
      </c>
      <c r="B44" s="174" t="s">
        <v>28</v>
      </c>
      <c r="C44" s="169" t="s">
        <v>54</v>
      </c>
      <c r="D44" s="165" t="s">
        <v>40</v>
      </c>
      <c r="E44" s="166" t="s">
        <v>56</v>
      </c>
      <c r="F44" s="165" t="s">
        <v>59</v>
      </c>
      <c r="G44" s="167" t="str">
        <f>VLOOKUP(A44,Plano_V3!$A$27:$G$573,7,0)</f>
        <v>1. Concluído</v>
      </c>
      <c r="H44" s="167" t="s">
        <v>477</v>
      </c>
      <c r="I44" s="197" t="s">
        <v>498</v>
      </c>
      <c r="J44" s="190" t="str">
        <f>IF(VLOOKUP(A44,'Aux - pivots1'!$A:$E,3,0)=0, "",VLOOKUP(A44,'Aux - pivots1'!$A:$E,3,0))</f>
        <v/>
      </c>
      <c r="K44" s="190" t="str">
        <f>IF(VLOOKUP(A44,'Aux - pivots1'!$A:$E,4,0)=0, "",VLOOKUP(A44,'Aux - pivots1'!$A:$E,4,0))</f>
        <v/>
      </c>
      <c r="L44" s="190" t="str">
        <f>IF(VLOOKUP(A44,'Aux - pivots1'!$A:$E,5,0)=0, "",VLOOKUP(A44,'Aux - pivots1'!$A:$E,5,0))</f>
        <v/>
      </c>
    </row>
    <row r="45" spans="1:12" ht="16.2">
      <c r="A45" s="31" t="str">
        <f t="shared" si="0"/>
        <v>cd_imv_out_trz_cred_prcckrefresp</v>
      </c>
      <c r="B45" s="174" t="s">
        <v>28</v>
      </c>
      <c r="C45" s="169" t="s">
        <v>54</v>
      </c>
      <c r="D45" s="165" t="s">
        <v>40</v>
      </c>
      <c r="E45" s="166" t="s">
        <v>56</v>
      </c>
      <c r="F45" s="165" t="s">
        <v>77</v>
      </c>
      <c r="G45" s="167" t="str">
        <f>VLOOKUP(A45,Plano_V3!$A$27:$G$573,7,0)</f>
        <v>1. Concluído</v>
      </c>
      <c r="H45" s="167" t="s">
        <v>477</v>
      </c>
      <c r="I45" s="197" t="s">
        <v>498</v>
      </c>
      <c r="J45" s="190" t="str">
        <f>IF(VLOOKUP(A45,'Aux - pivots1'!$A:$E,3,0)=0, "",VLOOKUP(A45,'Aux - pivots1'!$A:$E,3,0))</f>
        <v/>
      </c>
      <c r="K45" s="190" t="str">
        <f>IF(VLOOKUP(A45,'Aux - pivots1'!$A:$E,4,0)=0, "",VLOOKUP(A45,'Aux - pivots1'!$A:$E,4,0))</f>
        <v/>
      </c>
      <c r="L45" s="190" t="str">
        <f>IF(VLOOKUP(A45,'Aux - pivots1'!$A:$E,5,0)=0, "",VLOOKUP(A45,'Aux - pivots1'!$A:$E,5,0))</f>
        <v/>
      </c>
    </row>
    <row r="46" spans="1:12" ht="16.2">
      <c r="A46" s="31" t="str">
        <f t="shared" si="0"/>
        <v>cd_imv_out_trz_cred_prccod_fnld</v>
      </c>
      <c r="B46" s="174" t="s">
        <v>28</v>
      </c>
      <c r="C46" s="169" t="s">
        <v>54</v>
      </c>
      <c r="D46" s="165" t="s">
        <v>40</v>
      </c>
      <c r="E46" s="166" t="s">
        <v>56</v>
      </c>
      <c r="F46" s="165" t="s">
        <v>78</v>
      </c>
      <c r="G46" s="167" t="str">
        <f>VLOOKUP(A46,Plano_V3!$A$27:$G$573,7,0)</f>
        <v>2. Em Teste</v>
      </c>
      <c r="H46" s="167" t="s">
        <v>177</v>
      </c>
      <c r="I46" s="176"/>
      <c r="J46" s="190" t="str">
        <f>IF(VLOOKUP(A46,'Aux - pivots1'!$A:$E,3,0)=0, "",VLOOKUP(A46,'Aux - pivots1'!$A:$E,3,0))</f>
        <v/>
      </c>
      <c r="K46" s="190" t="str">
        <f>IF(VLOOKUP(A46,'Aux - pivots1'!$A:$E,4,0)=0, "",VLOOKUP(A46,'Aux - pivots1'!$A:$E,4,0))</f>
        <v/>
      </c>
      <c r="L46" s="190" t="str">
        <f>IF(VLOOKUP(A46,'Aux - pivots1'!$A:$E,5,0)=0, "",VLOOKUP(A46,'Aux - pivots1'!$A:$E,5,0))</f>
        <v/>
      </c>
    </row>
    <row r="47" spans="1:12" ht="16.2">
      <c r="A47" s="31" t="str">
        <f t="shared" si="0"/>
        <v>cd_imv_out_trz_cred_prccod_ocupacao</v>
      </c>
      <c r="B47" s="174" t="s">
        <v>28</v>
      </c>
      <c r="C47" s="169" t="s">
        <v>54</v>
      </c>
      <c r="D47" s="165" t="s">
        <v>40</v>
      </c>
      <c r="E47" s="166" t="s">
        <v>56</v>
      </c>
      <c r="F47" s="165" t="s">
        <v>79</v>
      </c>
      <c r="G47" s="167" t="str">
        <f>VLOOKUP(A47,Plano_V3!$A$27:$G$573,7,0)</f>
        <v>2. Em Teste</v>
      </c>
      <c r="H47" s="167" t="s">
        <v>177</v>
      </c>
      <c r="I47" s="176"/>
      <c r="J47" s="190" t="str">
        <f>IF(VLOOKUP(A47,'Aux - pivots1'!$A:$E,3,0)=0, "",VLOOKUP(A47,'Aux - pivots1'!$A:$E,3,0))</f>
        <v/>
      </c>
      <c r="K47" s="190" t="str">
        <f>IF(VLOOKUP(A47,'Aux - pivots1'!$A:$E,4,0)=0, "",VLOOKUP(A47,'Aux - pivots1'!$A:$E,4,0))</f>
        <v/>
      </c>
      <c r="L47" s="190" t="str">
        <f>IF(VLOOKUP(A47,'Aux - pivots1'!$A:$E,5,0)=0, "",VLOOKUP(A47,'Aux - pivots1'!$A:$E,5,0))</f>
        <v/>
      </c>
    </row>
    <row r="48" spans="1:12" ht="16.2">
      <c r="A48" s="31" t="str">
        <f t="shared" si="0"/>
        <v>cd_imv_out_trz_cred_prccod_prd_resp</v>
      </c>
      <c r="B48" s="174" t="s">
        <v>28</v>
      </c>
      <c r="C48" s="169" t="s">
        <v>54</v>
      </c>
      <c r="D48" s="165" t="s">
        <v>40</v>
      </c>
      <c r="E48" s="166" t="s">
        <v>56</v>
      </c>
      <c r="F48" s="165" t="s">
        <v>80</v>
      </c>
      <c r="G48" s="167" t="str">
        <f>VLOOKUP(A48,Plano_V3!$A$27:$G$573,7,0)</f>
        <v>2. Em Teste</v>
      </c>
      <c r="H48" s="167" t="s">
        <v>177</v>
      </c>
      <c r="I48" s="176"/>
      <c r="J48" s="190" t="str">
        <f>IF(VLOOKUP(A48,'Aux - pivots1'!$A:$E,3,0)=0, "",VLOOKUP(A48,'Aux - pivots1'!$A:$E,3,0))</f>
        <v/>
      </c>
      <c r="K48" s="190" t="str">
        <f>IF(VLOOKUP(A48,'Aux - pivots1'!$A:$E,4,0)=0, "",VLOOKUP(A48,'Aux - pivots1'!$A:$E,4,0))</f>
        <v/>
      </c>
      <c r="L48" s="190" t="str">
        <f>IF(VLOOKUP(A48,'Aux - pivots1'!$A:$E,5,0)=0, "",VLOOKUP(A48,'Aux - pivots1'!$A:$E,5,0))</f>
        <v/>
      </c>
    </row>
    <row r="49" spans="1:12" ht="16.2">
      <c r="A49" s="31" t="str">
        <f t="shared" si="0"/>
        <v>cd_imv_out_trz_cred_prccod_sit</v>
      </c>
      <c r="B49" s="174" t="s">
        <v>28</v>
      </c>
      <c r="C49" s="169" t="s">
        <v>54</v>
      </c>
      <c r="D49" s="165" t="s">
        <v>40</v>
      </c>
      <c r="E49" s="166" t="s">
        <v>56</v>
      </c>
      <c r="F49" s="165" t="s">
        <v>81</v>
      </c>
      <c r="G49" s="167" t="str">
        <f>VLOOKUP(A49,Plano_V3!$A$27:$G$573,7,0)</f>
        <v>0. Cancelado</v>
      </c>
      <c r="H49" s="167" t="s">
        <v>476</v>
      </c>
      <c r="I49" s="176" t="s">
        <v>499</v>
      </c>
      <c r="J49" s="190" t="str">
        <f>IF(VLOOKUP(A49,'Aux - pivots1'!$A:$E,3,0)=0, "",VLOOKUP(A49,'Aux - pivots1'!$A:$E,3,0))</f>
        <v/>
      </c>
      <c r="K49" s="190" t="str">
        <f>IF(VLOOKUP(A49,'Aux - pivots1'!$A:$E,4,0)=0, "",VLOOKUP(A49,'Aux - pivots1'!$A:$E,4,0))</f>
        <v/>
      </c>
      <c r="L49" s="190" t="str">
        <f>IF(VLOOKUP(A49,'Aux - pivots1'!$A:$E,5,0)=0, "",VLOOKUP(A49,'Aux - pivots1'!$A:$E,5,0))</f>
        <v/>
      </c>
    </row>
    <row r="50" spans="1:12" ht="16.2">
      <c r="A50" s="31" t="str">
        <f t="shared" si="0"/>
        <v>cd_imv_out_trz_cred_prccod_sprd_resp</v>
      </c>
      <c r="B50" s="174" t="s">
        <v>28</v>
      </c>
      <c r="C50" s="169" t="s">
        <v>54</v>
      </c>
      <c r="D50" s="165" t="s">
        <v>40</v>
      </c>
      <c r="E50" s="166" t="s">
        <v>56</v>
      </c>
      <c r="F50" s="165" t="s">
        <v>82</v>
      </c>
      <c r="G50" s="167" t="str">
        <f>VLOOKUP(A50,Plano_V3!$A$27:$G$573,7,0)</f>
        <v>2. Em Teste</v>
      </c>
      <c r="H50" s="167" t="s">
        <v>177</v>
      </c>
      <c r="I50" s="176"/>
      <c r="J50" s="190" t="str">
        <f>IF(VLOOKUP(A50,'Aux - pivots1'!$A:$E,3,0)=0, "",VLOOKUP(A50,'Aux - pivots1'!$A:$E,3,0))</f>
        <v/>
      </c>
      <c r="K50" s="190" t="str">
        <f>IF(VLOOKUP(A50,'Aux - pivots1'!$A:$E,4,0)=0, "",VLOOKUP(A50,'Aux - pivots1'!$A:$E,4,0))</f>
        <v/>
      </c>
      <c r="L50" s="190" t="str">
        <f>IF(VLOOKUP(A50,'Aux - pivots1'!$A:$E,5,0)=0, "",VLOOKUP(A50,'Aux - pivots1'!$A:$E,5,0))</f>
        <v/>
      </c>
    </row>
    <row r="51" spans="1:12" ht="16.2">
      <c r="A51" s="31" t="str">
        <f t="shared" si="0"/>
        <v>cd_imv_out_trz_cred_prccomp_id_gar</v>
      </c>
      <c r="B51" s="174" t="s">
        <v>28</v>
      </c>
      <c r="C51" s="169" t="s">
        <v>54</v>
      </c>
      <c r="D51" s="165" t="s">
        <v>40</v>
      </c>
      <c r="E51" s="166" t="s">
        <v>56</v>
      </c>
      <c r="F51" s="165" t="s">
        <v>67</v>
      </c>
      <c r="G51" s="167" t="str">
        <f>VLOOKUP(A51,Plano_V3!$A$27:$G$573,7,0)</f>
        <v>2. Em Teste</v>
      </c>
      <c r="H51" s="167" t="s">
        <v>177</v>
      </c>
      <c r="I51" s="176"/>
      <c r="J51" s="190" t="str">
        <f>IF(VLOOKUP(A51,'Aux - pivots1'!$A:$E,3,0)=0, "",VLOOKUP(A51,'Aux - pivots1'!$A:$E,3,0))</f>
        <v/>
      </c>
      <c r="K51" s="190" t="str">
        <f>IF(VLOOKUP(A51,'Aux - pivots1'!$A:$E,4,0)=0, "",VLOOKUP(A51,'Aux - pivots1'!$A:$E,4,0))</f>
        <v/>
      </c>
      <c r="L51" s="190" t="str">
        <f>IF(VLOOKUP(A51,'Aux - pivots1'!$A:$E,5,0)=0, "",VLOOKUP(A51,'Aux - pivots1'!$A:$E,5,0))</f>
        <v/>
      </c>
    </row>
    <row r="52" spans="1:12" ht="16.2">
      <c r="A52" s="31" t="str">
        <f t="shared" si="0"/>
        <v>cd_imv_out_trz_cred_prcdata_fim</v>
      </c>
      <c r="B52" s="174" t="s">
        <v>28</v>
      </c>
      <c r="C52" s="169" t="s">
        <v>54</v>
      </c>
      <c r="D52" s="165" t="s">
        <v>40</v>
      </c>
      <c r="E52" s="166" t="s">
        <v>56</v>
      </c>
      <c r="F52" s="165" t="s">
        <v>83</v>
      </c>
      <c r="G52" s="167" t="str">
        <f>VLOOKUP(A52,Plano_V3!$A$27:$G$573,7,0)</f>
        <v>2. Em Teste</v>
      </c>
      <c r="H52" s="167" t="s">
        <v>177</v>
      </c>
      <c r="I52" s="176"/>
      <c r="J52" s="190" t="str">
        <f>IF(VLOOKUP(A52,'Aux - pivots1'!$A:$E,3,0)=0, "",VLOOKUP(A52,'Aux - pivots1'!$A:$E,3,0))</f>
        <v/>
      </c>
      <c r="K52" s="190" t="str">
        <f>IF(VLOOKUP(A52,'Aux - pivots1'!$A:$E,4,0)=0, "",VLOOKUP(A52,'Aux - pivots1'!$A:$E,4,0))</f>
        <v/>
      </c>
      <c r="L52" s="190" t="str">
        <f>IF(VLOOKUP(A52,'Aux - pivots1'!$A:$E,5,0)=0, "",VLOOKUP(A52,'Aux - pivots1'!$A:$E,5,0))</f>
        <v/>
      </c>
    </row>
    <row r="53" spans="1:12" ht="16.2">
      <c r="A53" s="31" t="str">
        <f t="shared" si="0"/>
        <v>cd_imv_out_trz_cred_prcdata_inicio</v>
      </c>
      <c r="B53" s="174" t="s">
        <v>28</v>
      </c>
      <c r="C53" s="169" t="s">
        <v>54</v>
      </c>
      <c r="D53" s="165" t="s">
        <v>40</v>
      </c>
      <c r="E53" s="166" t="s">
        <v>56</v>
      </c>
      <c r="F53" s="165" t="s">
        <v>68</v>
      </c>
      <c r="G53" s="167" t="str">
        <f>VLOOKUP(A53,Plano_V3!$A$27:$G$573,7,0)</f>
        <v>2. Em Teste</v>
      </c>
      <c r="H53" s="167" t="s">
        <v>177</v>
      </c>
      <c r="I53" s="176"/>
      <c r="J53" s="190" t="str">
        <f>IF(VLOOKUP(A53,'Aux - pivots1'!$A:$E,3,0)=0, "",VLOOKUP(A53,'Aux - pivots1'!$A:$E,3,0))</f>
        <v/>
      </c>
      <c r="K53" s="190" t="str">
        <f>IF(VLOOKUP(A53,'Aux - pivots1'!$A:$E,4,0)=0, "",VLOOKUP(A53,'Aux - pivots1'!$A:$E,4,0))</f>
        <v/>
      </c>
      <c r="L53" s="190" t="str">
        <f>IF(VLOOKUP(A53,'Aux - pivots1'!$A:$E,5,0)=0, "",VLOOKUP(A53,'Aux - pivots1'!$A:$E,5,0))</f>
        <v/>
      </c>
    </row>
    <row r="54" spans="1:12" ht="16.2">
      <c r="A54" s="31" t="str">
        <f t="shared" si="0"/>
        <v>cd_imv_out_trz_cred_prcdata_vcmt</v>
      </c>
      <c r="B54" s="174" t="s">
        <v>28</v>
      </c>
      <c r="C54" s="169" t="s">
        <v>54</v>
      </c>
      <c r="D54" s="165" t="s">
        <v>40</v>
      </c>
      <c r="E54" s="166" t="s">
        <v>56</v>
      </c>
      <c r="F54" s="165" t="s">
        <v>69</v>
      </c>
      <c r="G54" s="167" t="str">
        <f>VLOOKUP(A54,Plano_V3!$A$27:$G$573,7,0)</f>
        <v>2. Em Teste</v>
      </c>
      <c r="H54" s="167" t="s">
        <v>177</v>
      </c>
      <c r="I54" s="176"/>
      <c r="J54" s="190" t="str">
        <f>IF(VLOOKUP(A54,'Aux - pivots1'!$A:$E,3,0)=0, "",VLOOKUP(A54,'Aux - pivots1'!$A:$E,3,0))</f>
        <v/>
      </c>
      <c r="K54" s="190" t="str">
        <f>IF(VLOOKUP(A54,'Aux - pivots1'!$A:$E,4,0)=0, "",VLOOKUP(A54,'Aux - pivots1'!$A:$E,4,0))</f>
        <v/>
      </c>
      <c r="L54" s="190" t="str">
        <f>IF(VLOOKUP(A54,'Aux - pivots1'!$A:$E,5,0)=0, "",VLOOKUP(A54,'Aux - pivots1'!$A:$E,5,0))</f>
        <v/>
      </c>
    </row>
    <row r="55" spans="1:12" ht="16.2">
      <c r="A55" s="31" t="str">
        <f t="shared" si="0"/>
        <v>cd_imv_out_trz_cred_prcidetgar</v>
      </c>
      <c r="B55" s="174" t="s">
        <v>28</v>
      </c>
      <c r="C55" s="169" t="s">
        <v>54</v>
      </c>
      <c r="D55" s="165" t="s">
        <v>40</v>
      </c>
      <c r="E55" s="166" t="s">
        <v>56</v>
      </c>
      <c r="F55" s="165" t="s">
        <v>84</v>
      </c>
      <c r="G55" s="167" t="str">
        <f>VLOOKUP(A55,Plano_V3!$A$27:$G$573,7,0)</f>
        <v>0. Cancelado</v>
      </c>
      <c r="H55" s="167" t="s">
        <v>476</v>
      </c>
      <c r="I55" s="176" t="s">
        <v>499</v>
      </c>
      <c r="J55" s="190" t="str">
        <f>IF(VLOOKUP(A55,'Aux - pivots1'!$A:$E,3,0)=0, "",VLOOKUP(A55,'Aux - pivots1'!$A:$E,3,0))</f>
        <v/>
      </c>
      <c r="K55" s="190" t="str">
        <f>IF(VLOOKUP(A55,'Aux - pivots1'!$A:$E,4,0)=0, "",VLOOKUP(A55,'Aux - pivots1'!$A:$E,4,0))</f>
        <v/>
      </c>
      <c r="L55" s="190" t="str">
        <f>IF(VLOOKUP(A55,'Aux - pivots1'!$A:$E,5,0)=0, "",VLOOKUP(A55,'Aux - pivots1'!$A:$E,5,0))</f>
        <v/>
      </c>
    </row>
    <row r="56" spans="1:12" ht="16.2">
      <c r="A56" s="31" t="str">
        <f t="shared" si="0"/>
        <v>cd_imv_out_trz_cred_prcnum_prop</v>
      </c>
      <c r="B56" s="174" t="s">
        <v>28</v>
      </c>
      <c r="C56" s="169" t="s">
        <v>54</v>
      </c>
      <c r="D56" s="165" t="s">
        <v>40</v>
      </c>
      <c r="E56" s="166" t="s">
        <v>56</v>
      </c>
      <c r="F56" s="165" t="s">
        <v>85</v>
      </c>
      <c r="G56" s="167" t="str">
        <f>VLOOKUP(A56,Plano_V3!$A$27:$G$573,7,0)</f>
        <v>0. Cancelado</v>
      </c>
      <c r="H56" s="167" t="s">
        <v>476</v>
      </c>
      <c r="I56" s="176" t="s">
        <v>499</v>
      </c>
      <c r="J56" s="190" t="str">
        <f>IF(VLOOKUP(A56,'Aux - pivots1'!$A:$E,3,0)=0, "",VLOOKUP(A56,'Aux - pivots1'!$A:$E,3,0))</f>
        <v/>
      </c>
      <c r="K56" s="190" t="str">
        <f>IF(VLOOKUP(A56,'Aux - pivots1'!$A:$E,4,0)=0, "",VLOOKUP(A56,'Aux - pivots1'!$A:$E,4,0))</f>
        <v/>
      </c>
      <c r="L56" s="190" t="str">
        <f>IF(VLOOKUP(A56,'Aux - pivots1'!$A:$E,5,0)=0, "",VLOOKUP(A56,'Aux - pivots1'!$A:$E,5,0))</f>
        <v/>
      </c>
    </row>
    <row r="57" spans="1:12" ht="16.2">
      <c r="A57" s="31" t="str">
        <f t="shared" si="0"/>
        <v>cd_imv_out_trz_cred_prcorigem</v>
      </c>
      <c r="B57" s="174" t="s">
        <v>28</v>
      </c>
      <c r="C57" s="169" t="s">
        <v>54</v>
      </c>
      <c r="D57" s="165" t="s">
        <v>40</v>
      </c>
      <c r="E57" s="166" t="s">
        <v>56</v>
      </c>
      <c r="F57" s="165" t="s">
        <v>72</v>
      </c>
      <c r="G57" s="167" t="str">
        <f>VLOOKUP(A57,Plano_V3!$A$27:$G$573,7,0)</f>
        <v>2. Em Teste</v>
      </c>
      <c r="H57" s="167" t="s">
        <v>177</v>
      </c>
      <c r="I57" s="176"/>
      <c r="J57" s="190" t="str">
        <f>IF(VLOOKUP(A57,'Aux - pivots1'!$A:$E,3,0)=0, "",VLOOKUP(A57,'Aux - pivots1'!$A:$E,3,0))</f>
        <v/>
      </c>
      <c r="K57" s="190" t="str">
        <f>IF(VLOOKUP(A57,'Aux - pivots1'!$A:$E,4,0)=0, "",VLOOKUP(A57,'Aux - pivots1'!$A:$E,4,0))</f>
        <v/>
      </c>
      <c r="L57" s="190" t="str">
        <f>IF(VLOOKUP(A57,'Aux - pivots1'!$A:$E,5,0)=0, "",VLOOKUP(A57,'Aux - pivots1'!$A:$E,5,0))</f>
        <v/>
      </c>
    </row>
    <row r="58" spans="1:12" ht="16.2">
      <c r="A58" s="31" t="str">
        <f t="shared" si="0"/>
        <v>cd_imv_out_trz_cred_prcref_date</v>
      </c>
      <c r="B58" s="174" t="s">
        <v>28</v>
      </c>
      <c r="C58" s="169" t="s">
        <v>54</v>
      </c>
      <c r="D58" s="165" t="s">
        <v>40</v>
      </c>
      <c r="E58" s="166" t="s">
        <v>56</v>
      </c>
      <c r="F58" s="165" t="s">
        <v>73</v>
      </c>
      <c r="G58" s="167" t="str">
        <f>VLOOKUP(A58,Plano_V3!$A$27:$G$573,7,0)</f>
        <v>2. Em Teste</v>
      </c>
      <c r="H58" s="167" t="s">
        <v>177</v>
      </c>
      <c r="I58" s="176"/>
      <c r="J58" s="190" t="str">
        <f>IF(VLOOKUP(A58,'Aux - pivots1'!$A:$E,3,0)=0, "",VLOOKUP(A58,'Aux - pivots1'!$A:$E,3,0))</f>
        <v/>
      </c>
      <c r="K58" s="190" t="str">
        <f>IF(VLOOKUP(A58,'Aux - pivots1'!$A:$E,4,0)=0, "",VLOOKUP(A58,'Aux - pivots1'!$A:$E,4,0))</f>
        <v/>
      </c>
      <c r="L58" s="190" t="str">
        <f>IF(VLOOKUP(A58,'Aux - pivots1'!$A:$E,5,0)=0, "",VLOOKUP(A58,'Aux - pivots1'!$A:$E,5,0))</f>
        <v/>
      </c>
    </row>
    <row r="59" spans="1:12" ht="16.2">
      <c r="A59" s="31" t="str">
        <f t="shared" si="0"/>
        <v>cd_imv_out_trz_prc_bens_imvn.a.</v>
      </c>
      <c r="B59" s="174" t="s">
        <v>28</v>
      </c>
      <c r="C59" s="169" t="s">
        <v>54</v>
      </c>
      <c r="D59" s="165" t="s">
        <v>36</v>
      </c>
      <c r="E59" s="166" t="s">
        <v>86</v>
      </c>
      <c r="F59" s="165" t="s">
        <v>38</v>
      </c>
      <c r="G59" s="167" t="str">
        <f>VLOOKUP(A59,Plano_V3!$A$27:$G$573,7,0)</f>
        <v>2. Em Teste</v>
      </c>
      <c r="H59" s="167" t="s">
        <v>177</v>
      </c>
      <c r="I59" s="176"/>
      <c r="J59" s="190" t="str">
        <f>IF(VLOOKUP(A59,'Aux - pivots1'!$A:$E,3,0)=0, "",VLOOKUP(A59,'Aux - pivots1'!$A:$E,3,0))</f>
        <v/>
      </c>
      <c r="K59" s="190" t="str">
        <f>IF(VLOOKUP(A59,'Aux - pivots1'!$A:$E,4,0)=0, "",VLOOKUP(A59,'Aux - pivots1'!$A:$E,4,0))</f>
        <v/>
      </c>
      <c r="L59" s="190" t="str">
        <f>IF(VLOOKUP(A59,'Aux - pivots1'!$A:$E,5,0)=0, "",VLOOKUP(A59,'Aux - pivots1'!$A:$E,5,0))</f>
        <v/>
      </c>
    </row>
    <row r="60" spans="1:12" ht="16.2">
      <c r="A60" s="31" t="str">
        <f t="shared" si="0"/>
        <v>cd_imv_out_trz_prc_bens_imvcempbem</v>
      </c>
      <c r="B60" s="174" t="s">
        <v>28</v>
      </c>
      <c r="C60" s="169" t="s">
        <v>54</v>
      </c>
      <c r="D60" s="165" t="s">
        <v>40</v>
      </c>
      <c r="E60" s="166" t="s">
        <v>86</v>
      </c>
      <c r="F60" s="165" t="s">
        <v>41</v>
      </c>
      <c r="G60" s="167" t="str">
        <f>VLOOKUP(A60,Plano_V3!$A$27:$G$573,7,0)</f>
        <v>1. Concluído</v>
      </c>
      <c r="H60" s="167" t="s">
        <v>477</v>
      </c>
      <c r="I60" s="197"/>
      <c r="J60" s="190" t="str">
        <f>IF(VLOOKUP(A60,'Aux - pivots1'!$A:$E,3,0)=0, "",VLOOKUP(A60,'Aux - pivots1'!$A:$E,3,0))</f>
        <v/>
      </c>
      <c r="K60" s="190" t="str">
        <f>IF(VLOOKUP(A60,'Aux - pivots1'!$A:$E,4,0)=0, "",VLOOKUP(A60,'Aux - pivots1'!$A:$E,4,0))</f>
        <v/>
      </c>
      <c r="L60" s="190" t="str">
        <f>IF(VLOOKUP(A60,'Aux - pivots1'!$A:$E,5,0)=0, "",VLOOKUP(A60,'Aux - pivots1'!$A:$E,5,0))</f>
        <v/>
      </c>
    </row>
    <row r="61" spans="1:12" ht="16.2">
      <c r="A61" s="31" t="str">
        <f t="shared" si="0"/>
        <v>cd_imv_out_trz_prc_bens_imvcempresa</v>
      </c>
      <c r="B61" s="174" t="s">
        <v>28</v>
      </c>
      <c r="C61" s="169" t="s">
        <v>54</v>
      </c>
      <c r="D61" s="165" t="s">
        <v>40</v>
      </c>
      <c r="E61" s="166" t="s">
        <v>86</v>
      </c>
      <c r="F61" s="165" t="s">
        <v>57</v>
      </c>
      <c r="G61" s="167" t="str">
        <f>VLOOKUP(A61,Plano_V3!$A$27:$G$573,7,0)</f>
        <v>1. Concluído</v>
      </c>
      <c r="H61" s="167" t="s">
        <v>477</v>
      </c>
      <c r="I61" s="197" t="s">
        <v>498</v>
      </c>
      <c r="J61" s="190" t="str">
        <f>IF(VLOOKUP(A61,'Aux - pivots1'!$A:$E,3,0)=0, "",VLOOKUP(A61,'Aux - pivots1'!$A:$E,3,0))</f>
        <v/>
      </c>
      <c r="K61" s="190" t="str">
        <f>IF(VLOOKUP(A61,'Aux - pivots1'!$A:$E,4,0)=0, "",VLOOKUP(A61,'Aux - pivots1'!$A:$E,4,0))</f>
        <v/>
      </c>
      <c r="L61" s="190" t="str">
        <f>IF(VLOOKUP(A61,'Aux - pivots1'!$A:$E,5,0)=0, "",VLOOKUP(A61,'Aux - pivots1'!$A:$E,5,0))</f>
        <v/>
      </c>
    </row>
    <row r="62" spans="1:12" ht="16.2">
      <c r="A62" s="31" t="str">
        <f t="shared" si="0"/>
        <v>cd_imv_out_trz_prc_bens_imvckbalbem</v>
      </c>
      <c r="B62" s="174" t="s">
        <v>28</v>
      </c>
      <c r="C62" s="169" t="s">
        <v>54</v>
      </c>
      <c r="D62" s="165" t="s">
        <v>40</v>
      </c>
      <c r="E62" s="166" t="s">
        <v>86</v>
      </c>
      <c r="F62" s="165" t="s">
        <v>43</v>
      </c>
      <c r="G62" s="167" t="str">
        <f>VLOOKUP(A62,Plano_V3!$A$27:$G$573,7,0)</f>
        <v>1. Concluído</v>
      </c>
      <c r="H62" s="167" t="s">
        <v>477</v>
      </c>
      <c r="I62" s="197" t="s">
        <v>498</v>
      </c>
      <c r="J62" s="190" t="str">
        <f>IF(VLOOKUP(A62,'Aux - pivots1'!$A:$E,3,0)=0, "",VLOOKUP(A62,'Aux - pivots1'!$A:$E,3,0))</f>
        <v/>
      </c>
      <c r="K62" s="190" t="str">
        <f>IF(VLOOKUP(A62,'Aux - pivots1'!$A:$E,4,0)=0, "",VLOOKUP(A62,'Aux - pivots1'!$A:$E,4,0))</f>
        <v/>
      </c>
      <c r="L62" s="190" t="str">
        <f>IF(VLOOKUP(A62,'Aux - pivots1'!$A:$E,5,0)=0, "",VLOOKUP(A62,'Aux - pivots1'!$A:$E,5,0))</f>
        <v/>
      </c>
    </row>
    <row r="63" spans="1:12" ht="16.2">
      <c r="A63" s="31" t="str">
        <f t="shared" si="0"/>
        <v>cd_imv_out_trz_prc_bens_imvckbalcao</v>
      </c>
      <c r="B63" s="174" t="s">
        <v>28</v>
      </c>
      <c r="C63" s="169" t="s">
        <v>54</v>
      </c>
      <c r="D63" s="165" t="s">
        <v>40</v>
      </c>
      <c r="E63" s="166" t="s">
        <v>86</v>
      </c>
      <c r="F63" s="165" t="s">
        <v>58</v>
      </c>
      <c r="G63" s="167" t="str">
        <f>VLOOKUP(A63,Plano_V3!$A$27:$G$573,7,0)</f>
        <v>1. Concluído</v>
      </c>
      <c r="H63" s="167" t="s">
        <v>477</v>
      </c>
      <c r="I63" s="197" t="s">
        <v>498</v>
      </c>
      <c r="J63" s="190" t="str">
        <f>IF(VLOOKUP(A63,'Aux - pivots1'!$A:$E,3,0)=0, "",VLOOKUP(A63,'Aux - pivots1'!$A:$E,3,0))</f>
        <v/>
      </c>
      <c r="K63" s="190" t="str">
        <f>IF(VLOOKUP(A63,'Aux - pivots1'!$A:$E,4,0)=0, "",VLOOKUP(A63,'Aux - pivots1'!$A:$E,4,0))</f>
        <v/>
      </c>
      <c r="L63" s="190" t="str">
        <f>IF(VLOOKUP(A63,'Aux - pivots1'!$A:$E,5,0)=0, "",VLOOKUP(A63,'Aux - pivots1'!$A:$E,5,0))</f>
        <v/>
      </c>
    </row>
    <row r="64" spans="1:12" ht="16.2">
      <c r="A64" s="31" t="str">
        <f t="shared" si="0"/>
        <v>cd_imv_out_trz_prc_bens_imvckctabem</v>
      </c>
      <c r="B64" s="174" t="s">
        <v>28</v>
      </c>
      <c r="C64" s="169" t="s">
        <v>54</v>
      </c>
      <c r="D64" s="165" t="s">
        <v>40</v>
      </c>
      <c r="E64" s="166" t="s">
        <v>86</v>
      </c>
      <c r="F64" s="165" t="s">
        <v>44</v>
      </c>
      <c r="G64" s="167" t="str">
        <f>VLOOKUP(A64,Plano_V3!$A$27:$G$573,7,0)</f>
        <v>1. Concluído</v>
      </c>
      <c r="H64" s="167" t="s">
        <v>477</v>
      </c>
      <c r="I64" s="197" t="s">
        <v>498</v>
      </c>
      <c r="J64" s="190" t="str">
        <f>IF(VLOOKUP(A64,'Aux - pivots1'!$A:$E,3,0)=0, "",VLOOKUP(A64,'Aux - pivots1'!$A:$E,3,0))</f>
        <v/>
      </c>
      <c r="K64" s="190" t="str">
        <f>IF(VLOOKUP(A64,'Aux - pivots1'!$A:$E,4,0)=0, "",VLOOKUP(A64,'Aux - pivots1'!$A:$E,4,0))</f>
        <v/>
      </c>
      <c r="L64" s="190" t="str">
        <f>IF(VLOOKUP(A64,'Aux - pivots1'!$A:$E,5,0)=0, "",VLOOKUP(A64,'Aux - pivots1'!$A:$E,5,0))</f>
        <v/>
      </c>
    </row>
    <row r="65" spans="1:12" ht="16.2">
      <c r="A65" s="31" t="str">
        <f t="shared" si="0"/>
        <v>cd_imv_out_trz_prc_bens_imvcknumcta</v>
      </c>
      <c r="B65" s="174" t="s">
        <v>28</v>
      </c>
      <c r="C65" s="169" t="s">
        <v>54</v>
      </c>
      <c r="D65" s="165" t="s">
        <v>40</v>
      </c>
      <c r="E65" s="166" t="s">
        <v>86</v>
      </c>
      <c r="F65" s="165" t="s">
        <v>59</v>
      </c>
      <c r="G65" s="167" t="str">
        <f>VLOOKUP(A65,Plano_V3!$A$27:$G$573,7,0)</f>
        <v>1. Concluído</v>
      </c>
      <c r="H65" s="167" t="s">
        <v>477</v>
      </c>
      <c r="I65" s="197" t="s">
        <v>498</v>
      </c>
      <c r="J65" s="190" t="str">
        <f>IF(VLOOKUP(A65,'Aux - pivots1'!$A:$E,3,0)=0, "",VLOOKUP(A65,'Aux - pivots1'!$A:$E,3,0))</f>
        <v/>
      </c>
      <c r="K65" s="190" t="str">
        <f>IF(VLOOKUP(A65,'Aux - pivots1'!$A:$E,4,0)=0, "",VLOOKUP(A65,'Aux - pivots1'!$A:$E,4,0))</f>
        <v/>
      </c>
      <c r="L65" s="190" t="str">
        <f>IF(VLOOKUP(A65,'Aux - pivots1'!$A:$E,5,0)=0, "",VLOOKUP(A65,'Aux - pivots1'!$A:$E,5,0))</f>
        <v/>
      </c>
    </row>
    <row r="66" spans="1:12" ht="16.2">
      <c r="A66" s="31" t="str">
        <f t="shared" si="0"/>
        <v>cd_imv_out_trz_prc_bens_imvckrefbem</v>
      </c>
      <c r="B66" s="174" t="s">
        <v>28</v>
      </c>
      <c r="C66" s="169" t="s">
        <v>54</v>
      </c>
      <c r="D66" s="165" t="s">
        <v>40</v>
      </c>
      <c r="E66" s="166" t="s">
        <v>86</v>
      </c>
      <c r="F66" s="165" t="s">
        <v>45</v>
      </c>
      <c r="G66" s="167" t="str">
        <f>VLOOKUP(A66,Plano_V3!$A$27:$G$573,7,0)</f>
        <v>1. Concluído</v>
      </c>
      <c r="H66" s="167" t="s">
        <v>477</v>
      </c>
      <c r="I66" s="197"/>
      <c r="J66" s="190" t="str">
        <f>IF(VLOOKUP(A66,'Aux - pivots1'!$A:$E,3,0)=0, "",VLOOKUP(A66,'Aux - pivots1'!$A:$E,3,0))</f>
        <v/>
      </c>
      <c r="K66" s="190" t="str">
        <f>IF(VLOOKUP(A66,'Aux - pivots1'!$A:$E,4,0)=0, "",VLOOKUP(A66,'Aux - pivots1'!$A:$E,4,0))</f>
        <v/>
      </c>
      <c r="L66" s="190" t="str">
        <f>IF(VLOOKUP(A66,'Aux - pivots1'!$A:$E,5,0)=0, "",VLOOKUP(A66,'Aux - pivots1'!$A:$E,5,0))</f>
        <v/>
      </c>
    </row>
    <row r="67" spans="1:12" ht="16.2">
      <c r="A67" s="31" t="str">
        <f t="shared" si="0"/>
        <v>cd_imv_out_trz_prc_bens_imvcomp_id_gar</v>
      </c>
      <c r="B67" s="174" t="s">
        <v>28</v>
      </c>
      <c r="C67" s="169" t="s">
        <v>54</v>
      </c>
      <c r="D67" s="165" t="s">
        <v>40</v>
      </c>
      <c r="E67" s="166" t="s">
        <v>86</v>
      </c>
      <c r="F67" s="165" t="s">
        <v>67</v>
      </c>
      <c r="G67" s="167" t="str">
        <f>VLOOKUP(A67,Plano_V3!$A$27:$G$573,7,0)</f>
        <v>1. Concluído</v>
      </c>
      <c r="H67" s="167" t="s">
        <v>177</v>
      </c>
      <c r="I67" s="176"/>
      <c r="J67" s="190" t="str">
        <f>IF(VLOOKUP(A67,'Aux - pivots1'!$A:$E,3,0)=0, "",VLOOKUP(A67,'Aux - pivots1'!$A:$E,3,0))</f>
        <v/>
      </c>
      <c r="K67" s="190" t="str">
        <f>IF(VLOOKUP(A67,'Aux - pivots1'!$A:$E,4,0)=0, "",VLOOKUP(A67,'Aux - pivots1'!$A:$E,4,0))</f>
        <v/>
      </c>
      <c r="L67" s="190" t="str">
        <f>IF(VLOOKUP(A67,'Aux - pivots1'!$A:$E,5,0)=0, "",VLOOKUP(A67,'Aux - pivots1'!$A:$E,5,0))</f>
        <v/>
      </c>
    </row>
    <row r="68" spans="1:12" ht="16.2">
      <c r="A68" s="31" t="str">
        <f t="shared" si="0"/>
        <v>cd_imv_out_trz_prc_bens_imvdata_assc</v>
      </c>
      <c r="B68" s="174" t="s">
        <v>28</v>
      </c>
      <c r="C68" s="169" t="s">
        <v>54</v>
      </c>
      <c r="D68" s="165" t="s">
        <v>40</v>
      </c>
      <c r="E68" s="166" t="s">
        <v>86</v>
      </c>
      <c r="F68" s="165" t="s">
        <v>87</v>
      </c>
      <c r="G68" s="167" t="str">
        <f>VLOOKUP(A68,Plano_V3!$A$27:$G$573,7,0)</f>
        <v>0. Cancelado</v>
      </c>
      <c r="H68" s="167" t="s">
        <v>476</v>
      </c>
      <c r="I68" s="176" t="s">
        <v>499</v>
      </c>
      <c r="J68" s="190" t="str">
        <f>IF(VLOOKUP(A68,'Aux - pivots1'!$A:$E,3,0)=0, "",VLOOKUP(A68,'Aux - pivots1'!$A:$E,3,0))</f>
        <v/>
      </c>
      <c r="K68" s="190" t="str">
        <f>IF(VLOOKUP(A68,'Aux - pivots1'!$A:$E,4,0)=0, "",VLOOKUP(A68,'Aux - pivots1'!$A:$E,4,0))</f>
        <v/>
      </c>
      <c r="L68" s="190" t="str">
        <f>IF(VLOOKUP(A68,'Aux - pivots1'!$A:$E,5,0)=0, "",VLOOKUP(A68,'Aux - pivots1'!$A:$E,5,0))</f>
        <v/>
      </c>
    </row>
    <row r="69" spans="1:12" ht="16.2">
      <c r="A69" s="31" t="str">
        <f t="shared" si="0"/>
        <v>cd_imv_out_trz_prc_bens_imvflg_adj</v>
      </c>
      <c r="B69" s="174" t="s">
        <v>28</v>
      </c>
      <c r="C69" s="169" t="s">
        <v>54</v>
      </c>
      <c r="D69" s="165" t="s">
        <v>40</v>
      </c>
      <c r="E69" s="166" t="s">
        <v>86</v>
      </c>
      <c r="F69" s="165" t="s">
        <v>88</v>
      </c>
      <c r="G69" s="167" t="str">
        <f>VLOOKUP(A69,Plano_V3!$A$27:$G$573,7,0)</f>
        <v>1. Concluído</v>
      </c>
      <c r="H69" s="167" t="s">
        <v>477</v>
      </c>
      <c r="I69" s="197"/>
      <c r="J69" s="190" t="str">
        <f>IF(VLOOKUP(A69,'Aux - pivots1'!$A:$E,3,0)=0, "",VLOOKUP(A69,'Aux - pivots1'!$A:$E,3,0))</f>
        <v/>
      </c>
      <c r="K69" s="190" t="str">
        <f>IF(VLOOKUP(A69,'Aux - pivots1'!$A:$E,4,0)=0, "",VLOOKUP(A69,'Aux - pivots1'!$A:$E,4,0))</f>
        <v/>
      </c>
      <c r="L69" s="190" t="str">
        <f>IF(VLOOKUP(A69,'Aux - pivots1'!$A:$E,5,0)=0, "",VLOOKUP(A69,'Aux - pivots1'!$A:$E,5,0))</f>
        <v/>
      </c>
    </row>
    <row r="70" spans="1:12" ht="16.2">
      <c r="A70" s="31" t="str">
        <f t="shared" si="0"/>
        <v>cd_imv_out_trz_prc_bens_imvflg_col</v>
      </c>
      <c r="B70" s="174" t="s">
        <v>28</v>
      </c>
      <c r="C70" s="169" t="s">
        <v>54</v>
      </c>
      <c r="D70" s="165" t="s">
        <v>40</v>
      </c>
      <c r="E70" s="166" t="s">
        <v>86</v>
      </c>
      <c r="F70" s="165" t="s">
        <v>89</v>
      </c>
      <c r="G70" s="167" t="str">
        <f>VLOOKUP(A70,Plano_V3!$A$27:$G$573,7,0)</f>
        <v>1. Concluído</v>
      </c>
      <c r="H70" s="167" t="s">
        <v>477</v>
      </c>
      <c r="I70" s="197"/>
      <c r="J70" s="190" t="str">
        <f>IF(VLOOKUP(A70,'Aux - pivots1'!$A:$E,3,0)=0, "",VLOOKUP(A70,'Aux - pivots1'!$A:$E,3,0))</f>
        <v/>
      </c>
      <c r="K70" s="190" t="str">
        <f>IF(VLOOKUP(A70,'Aux - pivots1'!$A:$E,4,0)=0, "",VLOOKUP(A70,'Aux - pivots1'!$A:$E,4,0))</f>
        <v/>
      </c>
      <c r="L70" s="190" t="str">
        <f>IF(VLOOKUP(A70,'Aux - pivots1'!$A:$E,5,0)=0, "",VLOOKUP(A70,'Aux - pivots1'!$A:$E,5,0))</f>
        <v/>
      </c>
    </row>
    <row r="71" spans="1:12" ht="16.2">
      <c r="A71" s="31" t="str">
        <f t="shared" si="0"/>
        <v>cd_imv_out_trz_prc_bens_imvflg_fin</v>
      </c>
      <c r="B71" s="174" t="s">
        <v>28</v>
      </c>
      <c r="C71" s="169" t="s">
        <v>54</v>
      </c>
      <c r="D71" s="165" t="s">
        <v>40</v>
      </c>
      <c r="E71" s="166" t="s">
        <v>86</v>
      </c>
      <c r="F71" s="165" t="s">
        <v>90</v>
      </c>
      <c r="G71" s="167" t="str">
        <f>VLOOKUP(A71,Plano_V3!$A$27:$G$573,7,0)</f>
        <v>1. Concluído</v>
      </c>
      <c r="H71" s="167" t="s">
        <v>477</v>
      </c>
      <c r="I71" s="197"/>
      <c r="J71" s="190" t="str">
        <f>IF(VLOOKUP(A71,'Aux - pivots1'!$A:$E,3,0)=0, "",VLOOKUP(A71,'Aux - pivots1'!$A:$E,3,0))</f>
        <v/>
      </c>
      <c r="K71" s="190" t="str">
        <f>IF(VLOOKUP(A71,'Aux - pivots1'!$A:$E,4,0)=0, "",VLOOKUP(A71,'Aux - pivots1'!$A:$E,4,0))</f>
        <v/>
      </c>
      <c r="L71" s="190" t="str">
        <f>IF(VLOOKUP(A71,'Aux - pivots1'!$A:$E,5,0)=0, "",VLOOKUP(A71,'Aux - pivots1'!$A:$E,5,0))</f>
        <v/>
      </c>
    </row>
    <row r="72" spans="1:12" ht="16.2">
      <c r="A72" s="31" t="str">
        <f t="shared" ref="A72:A135" si="1">E72&amp;F72</f>
        <v>cd_imv_out_trz_prc_bens_imvflg_pro</v>
      </c>
      <c r="B72" s="174" t="s">
        <v>28</v>
      </c>
      <c r="C72" s="169" t="s">
        <v>54</v>
      </c>
      <c r="D72" s="165" t="s">
        <v>40</v>
      </c>
      <c r="E72" s="166" t="s">
        <v>86</v>
      </c>
      <c r="F72" s="165" t="s">
        <v>91</v>
      </c>
      <c r="G72" s="167" t="str">
        <f>VLOOKUP(A72,Plano_V3!$A$27:$G$573,7,0)</f>
        <v>1. Concluído</v>
      </c>
      <c r="H72" s="167" t="s">
        <v>477</v>
      </c>
      <c r="I72" s="197"/>
      <c r="J72" s="190" t="str">
        <f>IF(VLOOKUP(A72,'Aux - pivots1'!$A:$E,3,0)=0, "",VLOOKUP(A72,'Aux - pivots1'!$A:$E,3,0))</f>
        <v/>
      </c>
      <c r="K72" s="190" t="str">
        <f>IF(VLOOKUP(A72,'Aux - pivots1'!$A:$E,4,0)=0, "",VLOOKUP(A72,'Aux - pivots1'!$A:$E,4,0))</f>
        <v/>
      </c>
      <c r="L72" s="190" t="str">
        <f>IF(VLOOKUP(A72,'Aux - pivots1'!$A:$E,5,0)=0, "",VLOOKUP(A72,'Aux - pivots1'!$A:$E,5,0))</f>
        <v/>
      </c>
    </row>
    <row r="73" spans="1:12" ht="16.2">
      <c r="A73" s="31" t="str">
        <f t="shared" si="1"/>
        <v>cd_imv_out_trz_prc_bens_imvorigem</v>
      </c>
      <c r="B73" s="174" t="s">
        <v>28</v>
      </c>
      <c r="C73" s="169" t="s">
        <v>54</v>
      </c>
      <c r="D73" s="165" t="s">
        <v>40</v>
      </c>
      <c r="E73" s="166" t="s">
        <v>86</v>
      </c>
      <c r="F73" s="165" t="s">
        <v>72</v>
      </c>
      <c r="G73" s="167" t="str">
        <f>VLOOKUP(A73,Plano_V3!$A$27:$G$573,7,0)</f>
        <v>1. Concluído</v>
      </c>
      <c r="H73" s="167" t="s">
        <v>477</v>
      </c>
      <c r="I73" s="197"/>
      <c r="J73" s="190" t="str">
        <f>IF(VLOOKUP(A73,'Aux - pivots1'!$A:$E,3,0)=0, "",VLOOKUP(A73,'Aux - pivots1'!$A:$E,3,0))</f>
        <v/>
      </c>
      <c r="K73" s="190" t="str">
        <f>IF(VLOOKUP(A73,'Aux - pivots1'!$A:$E,4,0)=0, "",VLOOKUP(A73,'Aux - pivots1'!$A:$E,4,0))</f>
        <v/>
      </c>
      <c r="L73" s="190" t="str">
        <f>IF(VLOOKUP(A73,'Aux - pivots1'!$A:$E,5,0)=0, "",VLOOKUP(A73,'Aux - pivots1'!$A:$E,5,0))</f>
        <v/>
      </c>
    </row>
    <row r="74" spans="1:12" ht="16.2">
      <c r="A74" s="31" t="str">
        <f t="shared" si="1"/>
        <v>cd_imv_out_trz_prc_bens_imvref_date</v>
      </c>
      <c r="B74" s="174" t="s">
        <v>28</v>
      </c>
      <c r="C74" s="169" t="s">
        <v>54</v>
      </c>
      <c r="D74" s="165" t="s">
        <v>40</v>
      </c>
      <c r="E74" s="166" t="s">
        <v>86</v>
      </c>
      <c r="F74" s="165" t="s">
        <v>73</v>
      </c>
      <c r="G74" s="167" t="str">
        <f>VLOOKUP(A74,Plano_V3!$A$27:$G$573,7,0)</f>
        <v>1. Concluído</v>
      </c>
      <c r="H74" s="167" t="s">
        <v>477</v>
      </c>
      <c r="I74" s="197"/>
      <c r="J74" s="190" t="str">
        <f>IF(VLOOKUP(A74,'Aux - pivots1'!$A:$E,3,0)=0, "",VLOOKUP(A74,'Aux - pivots1'!$A:$E,3,0))</f>
        <v/>
      </c>
      <c r="K74" s="190" t="str">
        <f>IF(VLOOKUP(A74,'Aux - pivots1'!$A:$E,4,0)=0, "",VLOOKUP(A74,'Aux - pivots1'!$A:$E,4,0))</f>
        <v/>
      </c>
      <c r="L74" s="190" t="str">
        <f>IF(VLOOKUP(A74,'Aux - pivots1'!$A:$E,5,0)=0, "",VLOOKUP(A74,'Aux - pivots1'!$A:$E,5,0))</f>
        <v/>
      </c>
    </row>
    <row r="75" spans="1:12" ht="16.2">
      <c r="A75" s="31" t="str">
        <f t="shared" si="1"/>
        <v>cd_imv_out_bensn.a.</v>
      </c>
      <c r="B75" s="174" t="s">
        <v>28</v>
      </c>
      <c r="C75" s="169" t="s">
        <v>54</v>
      </c>
      <c r="D75" s="165" t="s">
        <v>36</v>
      </c>
      <c r="E75" s="166" t="s">
        <v>92</v>
      </c>
      <c r="F75" s="165" t="s">
        <v>38</v>
      </c>
      <c r="G75" s="167" t="str">
        <f>VLOOKUP(A75,Plano_V3!$A$27:$G$573,7,0)</f>
        <v>1. Concluído</v>
      </c>
      <c r="H75" s="167" t="s">
        <v>177</v>
      </c>
      <c r="I75" s="176"/>
      <c r="J75" s="190" t="str">
        <f>IF(VLOOKUP(A75,'Aux - pivots1'!$A:$E,3,0)=0, "",VLOOKUP(A75,'Aux - pivots1'!$A:$E,3,0))</f>
        <v/>
      </c>
      <c r="K75" s="190" t="str">
        <f>IF(VLOOKUP(A75,'Aux - pivots1'!$A:$E,4,0)=0, "",VLOOKUP(A75,'Aux - pivots1'!$A:$E,4,0))</f>
        <v/>
      </c>
      <c r="L75" s="190" t="str">
        <f>IF(VLOOKUP(A75,'Aux - pivots1'!$A:$E,5,0)=0, "",VLOOKUP(A75,'Aux - pivots1'!$A:$E,5,0))</f>
        <v/>
      </c>
    </row>
    <row r="76" spans="1:12" ht="16.2">
      <c r="A76" s="31" t="str">
        <f t="shared" si="1"/>
        <v>cd_imv_out_bensano_construcao</v>
      </c>
      <c r="B76" s="174" t="s">
        <v>28</v>
      </c>
      <c r="C76" s="169" t="s">
        <v>54</v>
      </c>
      <c r="D76" s="165" t="s">
        <v>40</v>
      </c>
      <c r="E76" s="166" t="s">
        <v>92</v>
      </c>
      <c r="F76" s="165" t="s">
        <v>94</v>
      </c>
      <c r="G76" s="167" t="str">
        <f>VLOOKUP(A76,Plano_V3!$A$27:$G$573,7,0)</f>
        <v>5. Em Correção</v>
      </c>
      <c r="H76" s="167" t="s">
        <v>479</v>
      </c>
      <c r="I76" s="176"/>
      <c r="J76" s="190" t="str">
        <f>IF(VLOOKUP(A76,'Aux - pivots1'!$A:$E,3,0)=0, "",VLOOKUP(A76,'Aux - pivots1'!$A:$E,3,0))</f>
        <v/>
      </c>
      <c r="K76" s="190" t="str">
        <f>IF(VLOOKUP(A76,'Aux - pivots1'!$A:$E,4,0)=0, "",VLOOKUP(A76,'Aux - pivots1'!$A:$E,4,0))</f>
        <v/>
      </c>
      <c r="L76" s="190" t="str">
        <f>IF(VLOOKUP(A76,'Aux - pivots1'!$A:$E,5,0)=0, "",VLOOKUP(A76,'Aux - pivots1'!$A:$E,5,0))</f>
        <v/>
      </c>
    </row>
    <row r="77" spans="1:12" ht="16.2">
      <c r="A77" s="31" t="str">
        <f t="shared" si="1"/>
        <v>cd_imv_out_bensarea_util</v>
      </c>
      <c r="B77" s="174" t="s">
        <v>28</v>
      </c>
      <c r="C77" s="169" t="s">
        <v>54</v>
      </c>
      <c r="D77" s="165" t="s">
        <v>40</v>
      </c>
      <c r="E77" s="166" t="s">
        <v>92</v>
      </c>
      <c r="F77" s="165" t="s">
        <v>95</v>
      </c>
      <c r="G77" s="167" t="str">
        <f>VLOOKUP(A77,Plano_V3!$A$27:$G$573,7,0)</f>
        <v>1. Concluído</v>
      </c>
      <c r="H77" s="167" t="s">
        <v>177</v>
      </c>
      <c r="I77" s="176"/>
      <c r="J77" s="190" t="str">
        <f>IF(VLOOKUP(A77,'Aux - pivots1'!$A:$E,3,0)=0, "",VLOOKUP(A77,'Aux - pivots1'!$A:$E,3,0))</f>
        <v/>
      </c>
      <c r="K77" s="190" t="str">
        <f>IF(VLOOKUP(A77,'Aux - pivots1'!$A:$E,4,0)=0, "",VLOOKUP(A77,'Aux - pivots1'!$A:$E,4,0))</f>
        <v/>
      </c>
      <c r="L77" s="190" t="str">
        <f>IF(VLOOKUP(A77,'Aux - pivots1'!$A:$E,5,0)=0, "",VLOOKUP(A77,'Aux - pivots1'!$A:$E,5,0))</f>
        <v/>
      </c>
    </row>
    <row r="78" spans="1:12" ht="16.2">
      <c r="A78" s="31" t="str">
        <f t="shared" si="1"/>
        <v>cd_imv_out_benscempbem</v>
      </c>
      <c r="B78" s="174" t="s">
        <v>28</v>
      </c>
      <c r="C78" s="169" t="s">
        <v>54</v>
      </c>
      <c r="D78" s="165" t="s">
        <v>40</v>
      </c>
      <c r="E78" s="166" t="s">
        <v>92</v>
      </c>
      <c r="F78" s="165" t="s">
        <v>41</v>
      </c>
      <c r="G78" s="167" t="str">
        <f>VLOOKUP(A78,Plano_V3!$A$27:$G$573,7,0)</f>
        <v>1. Concluído</v>
      </c>
      <c r="H78" s="167" t="s">
        <v>477</v>
      </c>
      <c r="I78" s="197"/>
      <c r="J78" s="190" t="str">
        <f>IF(VLOOKUP(A78,'Aux - pivots1'!$A:$E,3,0)=0, "",VLOOKUP(A78,'Aux - pivots1'!$A:$E,3,0))</f>
        <v/>
      </c>
      <c r="K78" s="190" t="str">
        <f>IF(VLOOKUP(A78,'Aux - pivots1'!$A:$E,4,0)=0, "",VLOOKUP(A78,'Aux - pivots1'!$A:$E,4,0))</f>
        <v/>
      </c>
      <c r="L78" s="190" t="str">
        <f>IF(VLOOKUP(A78,'Aux - pivots1'!$A:$E,5,0)=0, "",VLOOKUP(A78,'Aux - pivots1'!$A:$E,5,0))</f>
        <v/>
      </c>
    </row>
    <row r="79" spans="1:12" ht="16.2">
      <c r="A79" s="31" t="str">
        <f t="shared" si="1"/>
        <v>cd_imv_out_bensckbalbem</v>
      </c>
      <c r="B79" s="174" t="s">
        <v>28</v>
      </c>
      <c r="C79" s="169" t="s">
        <v>54</v>
      </c>
      <c r="D79" s="165" t="s">
        <v>40</v>
      </c>
      <c r="E79" s="166" t="s">
        <v>92</v>
      </c>
      <c r="F79" s="165" t="s">
        <v>43</v>
      </c>
      <c r="G79" s="167" t="str">
        <f>VLOOKUP(A79,Plano_V3!$A$27:$G$573,7,0)</f>
        <v>1. Concluído</v>
      </c>
      <c r="H79" s="167" t="s">
        <v>477</v>
      </c>
      <c r="I79" s="197"/>
      <c r="J79" s="190" t="str">
        <f>IF(VLOOKUP(A79,'Aux - pivots1'!$A:$E,3,0)=0, "",VLOOKUP(A79,'Aux - pivots1'!$A:$E,3,0))</f>
        <v/>
      </c>
      <c r="K79" s="190" t="str">
        <f>IF(VLOOKUP(A79,'Aux - pivots1'!$A:$E,4,0)=0, "",VLOOKUP(A79,'Aux - pivots1'!$A:$E,4,0))</f>
        <v/>
      </c>
      <c r="L79" s="190" t="str">
        <f>IF(VLOOKUP(A79,'Aux - pivots1'!$A:$E,5,0)=0, "",VLOOKUP(A79,'Aux - pivots1'!$A:$E,5,0))</f>
        <v/>
      </c>
    </row>
    <row r="80" spans="1:12" ht="16.2">
      <c r="A80" s="31" t="str">
        <f t="shared" si="1"/>
        <v>cd_imv_out_bensckctabem</v>
      </c>
      <c r="B80" s="174" t="s">
        <v>28</v>
      </c>
      <c r="C80" s="169" t="s">
        <v>54</v>
      </c>
      <c r="D80" s="165" t="s">
        <v>40</v>
      </c>
      <c r="E80" s="166" t="s">
        <v>92</v>
      </c>
      <c r="F80" s="165" t="s">
        <v>44</v>
      </c>
      <c r="G80" s="167" t="str">
        <f>VLOOKUP(A80,Plano_V3!$A$27:$G$573,7,0)</f>
        <v>1. Concluído</v>
      </c>
      <c r="H80" s="167" t="s">
        <v>477</v>
      </c>
      <c r="I80" s="197"/>
      <c r="J80" s="190" t="str">
        <f>IF(VLOOKUP(A80,'Aux - pivots1'!$A:$E,3,0)=0, "",VLOOKUP(A80,'Aux - pivots1'!$A:$E,3,0))</f>
        <v/>
      </c>
      <c r="K80" s="190" t="str">
        <f>IF(VLOOKUP(A80,'Aux - pivots1'!$A:$E,4,0)=0, "",VLOOKUP(A80,'Aux - pivots1'!$A:$E,4,0))</f>
        <v/>
      </c>
      <c r="L80" s="190" t="str">
        <f>IF(VLOOKUP(A80,'Aux - pivots1'!$A:$E,5,0)=0, "",VLOOKUP(A80,'Aux - pivots1'!$A:$E,5,0))</f>
        <v/>
      </c>
    </row>
    <row r="81" spans="1:12" ht="16.2">
      <c r="A81" s="31" t="str">
        <f t="shared" si="1"/>
        <v>cd_imv_out_bensckrefbem</v>
      </c>
      <c r="B81" s="174" t="s">
        <v>28</v>
      </c>
      <c r="C81" s="169" t="s">
        <v>54</v>
      </c>
      <c r="D81" s="165" t="s">
        <v>40</v>
      </c>
      <c r="E81" s="166" t="s">
        <v>92</v>
      </c>
      <c r="F81" s="165" t="s">
        <v>45</v>
      </c>
      <c r="G81" s="167" t="str">
        <f>VLOOKUP(A81,Plano_V3!$A$27:$G$573,7,0)</f>
        <v>1. Concluído</v>
      </c>
      <c r="H81" s="167" t="s">
        <v>477</v>
      </c>
      <c r="I81" s="197"/>
      <c r="J81" s="190" t="str">
        <f>IF(VLOOKUP(A81,'Aux - pivots1'!$A:$E,3,0)=0, "",VLOOKUP(A81,'Aux - pivots1'!$A:$E,3,0))</f>
        <v/>
      </c>
      <c r="K81" s="190" t="str">
        <f>IF(VLOOKUP(A81,'Aux - pivots1'!$A:$E,4,0)=0, "",VLOOKUP(A81,'Aux - pivots1'!$A:$E,4,0))</f>
        <v/>
      </c>
      <c r="L81" s="190" t="str">
        <f>IF(VLOOKUP(A81,'Aux - pivots1'!$A:$E,5,0)=0, "",VLOOKUP(A81,'Aux - pivots1'!$A:$E,5,0))</f>
        <v/>
      </c>
    </row>
    <row r="82" spans="1:12" ht="16.2">
      <c r="A82" s="31" t="str">
        <f t="shared" si="1"/>
        <v>cd_imv_out_benscod_art_matr</v>
      </c>
      <c r="B82" s="174" t="s">
        <v>28</v>
      </c>
      <c r="C82" s="169" t="s">
        <v>54</v>
      </c>
      <c r="D82" s="165" t="s">
        <v>40</v>
      </c>
      <c r="E82" s="166" t="s">
        <v>92</v>
      </c>
      <c r="F82" s="165" t="s">
        <v>96</v>
      </c>
      <c r="G82" s="167" t="str">
        <f>VLOOKUP(A82,Plano_V3!$A$27:$G$573,7,0)</f>
        <v>5. Em Correção</v>
      </c>
      <c r="H82" s="167" t="s">
        <v>477</v>
      </c>
      <c r="I82" s="197"/>
      <c r="J82" s="190" t="str">
        <f>IF(VLOOKUP(A82,'Aux - pivots1'!$A:$E,3,0)=0, "",VLOOKUP(A82,'Aux - pivots1'!$A:$E,3,0))</f>
        <v/>
      </c>
      <c r="K82" s="190" t="str">
        <f>IF(VLOOKUP(A82,'Aux - pivots1'!$A:$E,4,0)=0, "",VLOOKUP(A82,'Aux - pivots1'!$A:$E,4,0))</f>
        <v/>
      </c>
      <c r="L82" s="190" t="str">
        <f>IF(VLOOKUP(A82,'Aux - pivots1'!$A:$E,5,0)=0, "",VLOOKUP(A82,'Aux - pivots1'!$A:$E,5,0))</f>
        <v/>
      </c>
    </row>
    <row r="83" spans="1:12" ht="16.2">
      <c r="A83" s="31" t="str">
        <f t="shared" si="1"/>
        <v>cd_imv_out_benscod_avl</v>
      </c>
      <c r="B83" s="174" t="s">
        <v>28</v>
      </c>
      <c r="C83" s="169" t="s">
        <v>54</v>
      </c>
      <c r="D83" s="165" t="s">
        <v>40</v>
      </c>
      <c r="E83" s="166" t="s">
        <v>92</v>
      </c>
      <c r="F83" s="165" t="s">
        <v>97</v>
      </c>
      <c r="G83" s="167" t="str">
        <f>VLOOKUP(A83,Plano_V3!$A$27:$G$573,7,0)</f>
        <v>1. Concluído</v>
      </c>
      <c r="H83" s="167" t="s">
        <v>477</v>
      </c>
      <c r="I83" s="197"/>
      <c r="J83" s="190" t="str">
        <f>IF(VLOOKUP(A83,'Aux - pivots1'!$A:$E,3,0)=0, "",VLOOKUP(A83,'Aux - pivots1'!$A:$E,3,0))</f>
        <v/>
      </c>
      <c r="K83" s="190" t="str">
        <f>IF(VLOOKUP(A83,'Aux - pivots1'!$A:$E,4,0)=0, "",VLOOKUP(A83,'Aux - pivots1'!$A:$E,4,0))</f>
        <v/>
      </c>
      <c r="L83" s="190" t="str">
        <f>IF(VLOOKUP(A83,'Aux - pivots1'!$A:$E,5,0)=0, "",VLOOKUP(A83,'Aux - pivots1'!$A:$E,5,0))</f>
        <v/>
      </c>
    </row>
    <row r="84" spans="1:12" ht="16.2">
      <c r="A84" s="31" t="str">
        <f t="shared" si="1"/>
        <v>cd_imv_out_benscod_bem</v>
      </c>
      <c r="B84" s="174" t="s">
        <v>28</v>
      </c>
      <c r="C84" s="169" t="s">
        <v>54</v>
      </c>
      <c r="D84" s="165" t="s">
        <v>40</v>
      </c>
      <c r="E84" s="166" t="s">
        <v>92</v>
      </c>
      <c r="F84" s="165" t="s">
        <v>98</v>
      </c>
      <c r="G84" s="167" t="str">
        <f>VLOOKUP(A84,Plano_V3!$A$27:$G$573,7,0)</f>
        <v>0. Cancelado</v>
      </c>
      <c r="H84" s="167" t="s">
        <v>476</v>
      </c>
      <c r="I84" s="176" t="s">
        <v>499</v>
      </c>
      <c r="J84" s="190" t="str">
        <f>IF(VLOOKUP(A84,'Aux - pivots1'!$A:$E,3,0)=0, "",VLOOKUP(A84,'Aux - pivots1'!$A:$E,3,0))</f>
        <v/>
      </c>
      <c r="K84" s="190" t="str">
        <f>IF(VLOOKUP(A84,'Aux - pivots1'!$A:$E,4,0)=0, "",VLOOKUP(A84,'Aux - pivots1'!$A:$E,4,0))</f>
        <v/>
      </c>
      <c r="L84" s="190" t="str">
        <f>IF(VLOOKUP(A84,'Aux - pivots1'!$A:$E,5,0)=0, "",VLOOKUP(A84,'Aux - pivots1'!$A:$E,5,0))</f>
        <v/>
      </c>
    </row>
    <row r="85" spans="1:12" ht="16.2">
      <c r="A85" s="31" t="str">
        <f t="shared" si="1"/>
        <v>cd_imv_out_benscod_disconf</v>
      </c>
      <c r="B85" s="174" t="s">
        <v>28</v>
      </c>
      <c r="C85" s="169" t="s">
        <v>54</v>
      </c>
      <c r="D85" s="165" t="s">
        <v>40</v>
      </c>
      <c r="E85" s="166" t="s">
        <v>92</v>
      </c>
      <c r="F85" s="165" t="s">
        <v>99</v>
      </c>
      <c r="G85" s="167" t="str">
        <f>VLOOKUP(A85,Plano_V3!$A$27:$G$573,7,0)</f>
        <v>5. Em Correção</v>
      </c>
      <c r="H85" s="167" t="s">
        <v>477</v>
      </c>
      <c r="I85" s="197"/>
      <c r="J85" s="190" t="str">
        <f>IF(VLOOKUP(A85,'Aux - pivots1'!$A:$E,3,0)=0, "",VLOOKUP(A85,'Aux - pivots1'!$A:$E,3,0))</f>
        <v/>
      </c>
      <c r="K85" s="190" t="str">
        <f>IF(VLOOKUP(A85,'Aux - pivots1'!$A:$E,4,0)=0, "",VLOOKUP(A85,'Aux - pivots1'!$A:$E,4,0))</f>
        <v/>
      </c>
      <c r="L85" s="190" t="str">
        <f>IF(VLOOKUP(A85,'Aux - pivots1'!$A:$E,5,0)=0, "",VLOOKUP(A85,'Aux - pivots1'!$A:$E,5,0))</f>
        <v/>
      </c>
    </row>
    <row r="86" spans="1:12" ht="16.2">
      <c r="A86" s="31" t="str">
        <f t="shared" si="1"/>
        <v>cd_imv_out_benscod_fin_bem</v>
      </c>
      <c r="B86" s="174" t="s">
        <v>28</v>
      </c>
      <c r="C86" s="169" t="s">
        <v>54</v>
      </c>
      <c r="D86" s="165" t="s">
        <v>40</v>
      </c>
      <c r="E86" s="166" t="s">
        <v>92</v>
      </c>
      <c r="F86" s="165" t="s">
        <v>100</v>
      </c>
      <c r="G86" s="167" t="str">
        <f>VLOOKUP(A86,Plano_V3!$A$27:$G$573,7,0)</f>
        <v>5. Em Correção</v>
      </c>
      <c r="H86" s="167" t="s">
        <v>477</v>
      </c>
      <c r="I86" s="197"/>
      <c r="J86" s="190" t="str">
        <f>IF(VLOOKUP(A86,'Aux - pivots1'!$A:$E,3,0)=0, "",VLOOKUP(A86,'Aux - pivots1'!$A:$E,3,0))</f>
        <v/>
      </c>
      <c r="K86" s="190" t="str">
        <f>IF(VLOOKUP(A86,'Aux - pivots1'!$A:$E,4,0)=0, "",VLOOKUP(A86,'Aux - pivots1'!$A:$E,4,0))</f>
        <v/>
      </c>
      <c r="L86" s="190" t="str">
        <f>IF(VLOOKUP(A86,'Aux - pivots1'!$A:$E,5,0)=0, "",VLOOKUP(A86,'Aux - pivots1'!$A:$E,5,0))</f>
        <v/>
      </c>
    </row>
    <row r="87" spans="1:12" ht="16.2">
      <c r="A87" s="31" t="str">
        <f t="shared" si="1"/>
        <v>cd_imv_out_benscod_idd_pred</v>
      </c>
      <c r="B87" s="174" t="s">
        <v>28</v>
      </c>
      <c r="C87" s="169" t="s">
        <v>54</v>
      </c>
      <c r="D87" s="165" t="s">
        <v>40</v>
      </c>
      <c r="E87" s="166" t="s">
        <v>92</v>
      </c>
      <c r="F87" s="165" t="s">
        <v>101</v>
      </c>
      <c r="G87" s="167" t="str">
        <f>VLOOKUP(A87,Plano_V3!$A$27:$G$573,7,0)</f>
        <v>1. Concluído</v>
      </c>
      <c r="H87" s="167" t="s">
        <v>477</v>
      </c>
      <c r="I87" s="197"/>
      <c r="J87" s="190" t="str">
        <f>IF(VLOOKUP(A87,'Aux - pivots1'!$A:$E,3,0)=0, "",VLOOKUP(A87,'Aux - pivots1'!$A:$E,3,0))</f>
        <v/>
      </c>
      <c r="K87" s="190" t="str">
        <f>IF(VLOOKUP(A87,'Aux - pivots1'!$A:$E,4,0)=0, "",VLOOKUP(A87,'Aux - pivots1'!$A:$E,4,0))</f>
        <v/>
      </c>
      <c r="L87" s="190" t="str">
        <f>IF(VLOOKUP(A87,'Aux - pivots1'!$A:$E,5,0)=0, "",VLOOKUP(A87,'Aux - pivots1'!$A:$E,5,0))</f>
        <v/>
      </c>
    </row>
    <row r="88" spans="1:12" ht="16.2">
      <c r="A88" s="31" t="str">
        <f t="shared" si="1"/>
        <v>cd_imv_out_benscod_morada</v>
      </c>
      <c r="B88" s="174" t="s">
        <v>28</v>
      </c>
      <c r="C88" s="169" t="s">
        <v>54</v>
      </c>
      <c r="D88" s="165" t="s">
        <v>40</v>
      </c>
      <c r="E88" s="166" t="s">
        <v>92</v>
      </c>
      <c r="F88" s="165" t="s">
        <v>102</v>
      </c>
      <c r="G88" s="167" t="str">
        <f>VLOOKUP(A88,Plano_V3!$A$27:$G$573,7,0)</f>
        <v>1. Concluído</v>
      </c>
      <c r="H88" s="167" t="s">
        <v>477</v>
      </c>
      <c r="I88" s="197"/>
      <c r="J88" s="190" t="str">
        <f>IF(VLOOKUP(A88,'Aux - pivots1'!$A:$E,3,0)=0, "",VLOOKUP(A88,'Aux - pivots1'!$A:$E,3,0))</f>
        <v/>
      </c>
      <c r="K88" s="190" t="str">
        <f>IF(VLOOKUP(A88,'Aux - pivots1'!$A:$E,4,0)=0, "",VLOOKUP(A88,'Aux - pivots1'!$A:$E,4,0))</f>
        <v/>
      </c>
      <c r="L88" s="190" t="str">
        <f>IF(VLOOKUP(A88,'Aux - pivots1'!$A:$E,5,0)=0, "",VLOOKUP(A88,'Aux - pivots1'!$A:$E,5,0))</f>
        <v/>
      </c>
    </row>
    <row r="89" spans="1:12" ht="16.2">
      <c r="A89" s="31" t="str">
        <f t="shared" si="1"/>
        <v>cd_imv_out_benscod_pais</v>
      </c>
      <c r="B89" s="174" t="s">
        <v>28</v>
      </c>
      <c r="C89" s="169" t="s">
        <v>54</v>
      </c>
      <c r="D89" s="165" t="s">
        <v>40</v>
      </c>
      <c r="E89" s="166" t="s">
        <v>92</v>
      </c>
      <c r="F89" s="165" t="s">
        <v>103</v>
      </c>
      <c r="G89" s="167" t="str">
        <f>VLOOKUP(A89,Plano_V3!$A$27:$G$573,7,0)</f>
        <v>1. Concluído</v>
      </c>
      <c r="H89" s="167" t="s">
        <v>477</v>
      </c>
      <c r="I89" s="197"/>
      <c r="J89" s="190" t="str">
        <f>IF(VLOOKUP(A89,'Aux - pivots1'!$A:$E,3,0)=0, "",VLOOKUP(A89,'Aux - pivots1'!$A:$E,3,0))</f>
        <v/>
      </c>
      <c r="K89" s="190" t="str">
        <f>IF(VLOOKUP(A89,'Aux - pivots1'!$A:$E,4,0)=0, "",VLOOKUP(A89,'Aux - pivots1'!$A:$E,4,0))</f>
        <v/>
      </c>
      <c r="L89" s="190" t="str">
        <f>IF(VLOOKUP(A89,'Aux - pivots1'!$A:$E,5,0)=0, "",VLOOKUP(A89,'Aux - pivots1'!$A:$E,5,0))</f>
        <v/>
      </c>
    </row>
    <row r="90" spans="1:12" ht="16.2">
      <c r="A90" s="31" t="str">
        <f t="shared" si="1"/>
        <v>cd_imv_out_benscod_post</v>
      </c>
      <c r="B90" s="174" t="s">
        <v>28</v>
      </c>
      <c r="C90" s="169" t="s">
        <v>54</v>
      </c>
      <c r="D90" s="165" t="s">
        <v>40</v>
      </c>
      <c r="E90" s="166" t="s">
        <v>92</v>
      </c>
      <c r="F90" s="165" t="s">
        <v>104</v>
      </c>
      <c r="G90" s="167" t="str">
        <f>VLOOKUP(A90,Plano_V3!$A$27:$G$573,7,0)</f>
        <v>5. Em Correção</v>
      </c>
      <c r="H90" s="167" t="s">
        <v>477</v>
      </c>
      <c r="I90" s="197"/>
      <c r="J90" s="190" t="str">
        <f>IF(VLOOKUP(A90,'Aux - pivots1'!$A:$E,3,0)=0, "",VLOOKUP(A90,'Aux - pivots1'!$A:$E,3,0))</f>
        <v/>
      </c>
      <c r="K90" s="190" t="str">
        <f>IF(VLOOKUP(A90,'Aux - pivots1'!$A:$E,4,0)=0, "",VLOOKUP(A90,'Aux - pivots1'!$A:$E,4,0))</f>
        <v/>
      </c>
      <c r="L90" s="190" t="str">
        <f>IF(VLOOKUP(A90,'Aux - pivots1'!$A:$E,5,0)=0, "",VLOOKUP(A90,'Aux - pivots1'!$A:$E,5,0))</f>
        <v/>
      </c>
    </row>
    <row r="91" spans="1:12" ht="16.2">
      <c r="A91" s="31" t="str">
        <f t="shared" si="1"/>
        <v>cd_imv_out_benscod_tp_bem</v>
      </c>
      <c r="B91" s="174" t="s">
        <v>28</v>
      </c>
      <c r="C91" s="169" t="s">
        <v>54</v>
      </c>
      <c r="D91" s="165" t="s">
        <v>40</v>
      </c>
      <c r="E91" s="166" t="s">
        <v>92</v>
      </c>
      <c r="F91" s="165" t="s">
        <v>105</v>
      </c>
      <c r="G91" s="167" t="str">
        <f>VLOOKUP(A91,Plano_V3!$A$27:$G$573,7,0)</f>
        <v>5. Em Correção</v>
      </c>
      <c r="H91" s="167" t="s">
        <v>477</v>
      </c>
      <c r="I91" s="197"/>
      <c r="J91" s="190" t="str">
        <f>IF(VLOOKUP(A91,'Aux - pivots1'!$A:$E,3,0)=0, "",VLOOKUP(A91,'Aux - pivots1'!$A:$E,3,0))</f>
        <v/>
      </c>
      <c r="K91" s="190" t="str">
        <f>IF(VLOOKUP(A91,'Aux - pivots1'!$A:$E,4,0)=0, "",VLOOKUP(A91,'Aux - pivots1'!$A:$E,4,0))</f>
        <v/>
      </c>
      <c r="L91" s="190" t="str">
        <f>IF(VLOOKUP(A91,'Aux - pivots1'!$A:$E,5,0)=0, "",VLOOKUP(A91,'Aux - pivots1'!$A:$E,5,0))</f>
        <v/>
      </c>
    </row>
    <row r="92" spans="1:12" ht="16.2">
      <c r="A92" s="31" t="str">
        <f t="shared" si="1"/>
        <v>cd_imv_out_bensdata_avl</v>
      </c>
      <c r="B92" s="174" t="s">
        <v>28</v>
      </c>
      <c r="C92" s="169" t="s">
        <v>54</v>
      </c>
      <c r="D92" s="165" t="s">
        <v>40</v>
      </c>
      <c r="E92" s="166" t="s">
        <v>92</v>
      </c>
      <c r="F92" s="165" t="s">
        <v>106</v>
      </c>
      <c r="G92" s="167" t="str">
        <f>VLOOKUP(A92,Plano_V3!$A$27:$G$573,7,0)</f>
        <v>1. Concluído</v>
      </c>
      <c r="H92" s="167" t="s">
        <v>477</v>
      </c>
      <c r="I92" s="197"/>
      <c r="J92" s="190" t="str">
        <f>IF(VLOOKUP(A92,'Aux - pivots1'!$A:$E,3,0)=0, "",VLOOKUP(A92,'Aux - pivots1'!$A:$E,3,0))</f>
        <v/>
      </c>
      <c r="K92" s="190" t="str">
        <f>IF(VLOOKUP(A92,'Aux - pivots1'!$A:$E,4,0)=0, "",VLOOKUP(A92,'Aux - pivots1'!$A:$E,4,0))</f>
        <v/>
      </c>
      <c r="L92" s="190" t="str">
        <f>IF(VLOOKUP(A92,'Aux - pivots1'!$A:$E,5,0)=0, "",VLOOKUP(A92,'Aux - pivots1'!$A:$E,5,0))</f>
        <v/>
      </c>
    </row>
    <row r="93" spans="1:12" ht="16.2">
      <c r="A93" s="31" t="str">
        <f t="shared" si="1"/>
        <v>cd_imv_out_bensdata_lic_util</v>
      </c>
      <c r="B93" s="174" t="s">
        <v>28</v>
      </c>
      <c r="C93" s="169" t="s">
        <v>54</v>
      </c>
      <c r="D93" s="165" t="s">
        <v>40</v>
      </c>
      <c r="E93" s="166" t="s">
        <v>92</v>
      </c>
      <c r="F93" s="165" t="s">
        <v>107</v>
      </c>
      <c r="G93" s="167" t="str">
        <f>VLOOKUP(A93,Plano_V3!$A$27:$G$573,7,0)</f>
        <v>1. Concluído</v>
      </c>
      <c r="H93" s="167" t="s">
        <v>477</v>
      </c>
      <c r="I93" s="197"/>
      <c r="J93" s="190" t="str">
        <f>IF(VLOOKUP(A93,'Aux - pivots1'!$A:$E,3,0)=0, "",VLOOKUP(A93,'Aux - pivots1'!$A:$E,3,0))</f>
        <v/>
      </c>
      <c r="K93" s="190" t="str">
        <f>IF(VLOOKUP(A93,'Aux - pivots1'!$A:$E,4,0)=0, "",VLOOKUP(A93,'Aux - pivots1'!$A:$E,4,0))</f>
        <v/>
      </c>
      <c r="L93" s="190" t="str">
        <f>IF(VLOOKUP(A93,'Aux - pivots1'!$A:$E,5,0)=0, "",VLOOKUP(A93,'Aux - pivots1'!$A:$E,5,0))</f>
        <v/>
      </c>
    </row>
    <row r="94" spans="1:12" ht="16.2">
      <c r="A94" s="31" t="str">
        <f t="shared" si="1"/>
        <v>cd_imv_out_bensficha</v>
      </c>
      <c r="B94" s="174" t="s">
        <v>28</v>
      </c>
      <c r="C94" s="169" t="s">
        <v>54</v>
      </c>
      <c r="D94" s="165" t="s">
        <v>40</v>
      </c>
      <c r="E94" s="166" t="s">
        <v>92</v>
      </c>
      <c r="F94" s="165" t="s">
        <v>108</v>
      </c>
      <c r="G94" s="167" t="str">
        <f>VLOOKUP(A94,Plano_V3!$A$27:$G$573,7,0)</f>
        <v>1. Concluído</v>
      </c>
      <c r="H94" s="167" t="s">
        <v>477</v>
      </c>
      <c r="I94" s="197"/>
      <c r="J94" s="190" t="str">
        <f>IF(VLOOKUP(A94,'Aux - pivots1'!$A:$E,3,0)=0, "",VLOOKUP(A94,'Aux - pivots1'!$A:$E,3,0))</f>
        <v/>
      </c>
      <c r="K94" s="190" t="str">
        <f>IF(VLOOKUP(A94,'Aux - pivots1'!$A:$E,4,0)=0, "",VLOOKUP(A94,'Aux - pivots1'!$A:$E,4,0))</f>
        <v/>
      </c>
      <c r="L94" s="190" t="str">
        <f>IF(VLOOKUP(A94,'Aux - pivots1'!$A:$E,5,0)=0, "",VLOOKUP(A94,'Aux - pivots1'!$A:$E,5,0))</f>
        <v/>
      </c>
    </row>
    <row r="95" spans="1:12" ht="16.2">
      <c r="A95" s="31" t="str">
        <f t="shared" si="1"/>
        <v>cd_imv_out_bensid_frac</v>
      </c>
      <c r="B95" s="174" t="s">
        <v>28</v>
      </c>
      <c r="C95" s="169" t="s">
        <v>54</v>
      </c>
      <c r="D95" s="165" t="s">
        <v>40</v>
      </c>
      <c r="E95" s="166" t="s">
        <v>92</v>
      </c>
      <c r="F95" s="165" t="s">
        <v>109</v>
      </c>
      <c r="G95" s="167" t="str">
        <f>VLOOKUP(A95,Plano_V3!$A$27:$G$573,7,0)</f>
        <v>1. Concluído</v>
      </c>
      <c r="H95" s="167" t="s">
        <v>477</v>
      </c>
      <c r="I95" s="197"/>
      <c r="J95" s="190" t="str">
        <f>IF(VLOOKUP(A95,'Aux - pivots1'!$A:$E,3,0)=0, "",VLOOKUP(A95,'Aux - pivots1'!$A:$E,3,0))</f>
        <v/>
      </c>
      <c r="K95" s="190" t="str">
        <f>IF(VLOOKUP(A95,'Aux - pivots1'!$A:$E,4,0)=0, "",VLOOKUP(A95,'Aux - pivots1'!$A:$E,4,0))</f>
        <v/>
      </c>
      <c r="L95" s="190" t="str">
        <f>IF(VLOOKUP(A95,'Aux - pivots1'!$A:$E,5,0)=0, "",VLOOKUP(A95,'Aux - pivots1'!$A:$E,5,0))</f>
        <v/>
      </c>
    </row>
    <row r="96" spans="1:12" ht="16.2">
      <c r="A96" s="31" t="str">
        <f t="shared" si="1"/>
        <v>cd_imv_out_benslocalid</v>
      </c>
      <c r="B96" s="174" t="s">
        <v>28</v>
      </c>
      <c r="C96" s="169" t="s">
        <v>54</v>
      </c>
      <c r="D96" s="165" t="s">
        <v>40</v>
      </c>
      <c r="E96" s="166" t="s">
        <v>92</v>
      </c>
      <c r="F96" s="165" t="s">
        <v>110</v>
      </c>
      <c r="G96" s="167" t="str">
        <f>VLOOKUP(A96,Plano_V3!$A$27:$G$573,7,0)</f>
        <v>1. Concluído</v>
      </c>
      <c r="H96" s="167" t="s">
        <v>477</v>
      </c>
      <c r="I96" s="197"/>
      <c r="J96" s="190" t="str">
        <f>IF(VLOOKUP(A96,'Aux - pivots1'!$A:$E,3,0)=0, "",VLOOKUP(A96,'Aux - pivots1'!$A:$E,3,0))</f>
        <v/>
      </c>
      <c r="K96" s="190" t="str">
        <f>IF(VLOOKUP(A96,'Aux - pivots1'!$A:$E,4,0)=0, "",VLOOKUP(A96,'Aux - pivots1'!$A:$E,4,0))</f>
        <v/>
      </c>
      <c r="L96" s="190" t="str">
        <f>IF(VLOOKUP(A96,'Aux - pivots1'!$A:$E,5,0)=0, "",VLOOKUP(A96,'Aux - pivots1'!$A:$E,5,0))</f>
        <v/>
      </c>
    </row>
    <row r="97" spans="1:12" ht="16.2">
      <c r="A97" s="31" t="str">
        <f t="shared" si="1"/>
        <v>cd_imv_out_benslote</v>
      </c>
      <c r="B97" s="174" t="s">
        <v>28</v>
      </c>
      <c r="C97" s="169" t="s">
        <v>54</v>
      </c>
      <c r="D97" s="165" t="s">
        <v>40</v>
      </c>
      <c r="E97" s="166" t="s">
        <v>92</v>
      </c>
      <c r="F97" s="165" t="s">
        <v>111</v>
      </c>
      <c r="G97" s="167" t="str">
        <f>VLOOKUP(A97,Plano_V3!$A$27:$G$573,7,0)</f>
        <v>1. Concluído</v>
      </c>
      <c r="H97" s="167" t="s">
        <v>477</v>
      </c>
      <c r="I97" s="197"/>
      <c r="J97" s="190" t="str">
        <f>IF(VLOOKUP(A97,'Aux - pivots1'!$A:$E,3,0)=0, "",VLOOKUP(A97,'Aux - pivots1'!$A:$E,3,0))</f>
        <v/>
      </c>
      <c r="K97" s="190" t="str">
        <f>IF(VLOOKUP(A97,'Aux - pivots1'!$A:$E,4,0)=0, "",VLOOKUP(A97,'Aux - pivots1'!$A:$E,4,0))</f>
        <v/>
      </c>
      <c r="L97" s="190" t="str">
        <f>IF(VLOOKUP(A97,'Aux - pivots1'!$A:$E,5,0)=0, "",VLOOKUP(A97,'Aux - pivots1'!$A:$E,5,0))</f>
        <v/>
      </c>
    </row>
    <row r="98" spans="1:12" ht="16.2">
      <c r="A98" s="31" t="str">
        <f t="shared" si="1"/>
        <v>cd_imv_out_bensmontante_avl</v>
      </c>
      <c r="B98" s="174" t="s">
        <v>28</v>
      </c>
      <c r="C98" s="169" t="s">
        <v>54</v>
      </c>
      <c r="D98" s="165" t="s">
        <v>40</v>
      </c>
      <c r="E98" s="166" t="s">
        <v>92</v>
      </c>
      <c r="F98" s="165" t="s">
        <v>112</v>
      </c>
      <c r="G98" s="167" t="str">
        <f>VLOOKUP(A98,Plano_V3!$A$27:$G$573,7,0)</f>
        <v>1. Concluído</v>
      </c>
      <c r="H98" s="167" t="s">
        <v>477</v>
      </c>
      <c r="I98" s="197"/>
      <c r="J98" s="190" t="str">
        <f>IF(VLOOKUP(A98,'Aux - pivots1'!$A:$E,3,0)=0, "",VLOOKUP(A98,'Aux - pivots1'!$A:$E,3,0))</f>
        <v/>
      </c>
      <c r="K98" s="190" t="str">
        <f>IF(VLOOKUP(A98,'Aux - pivots1'!$A:$E,4,0)=0, "",VLOOKUP(A98,'Aux - pivots1'!$A:$E,4,0))</f>
        <v/>
      </c>
      <c r="L98" s="190" t="str">
        <f>IF(VLOOKUP(A98,'Aux - pivots1'!$A:$E,5,0)=0, "",VLOOKUP(A98,'Aux - pivots1'!$A:$E,5,0))</f>
        <v/>
      </c>
    </row>
    <row r="99" spans="1:12" ht="16.2">
      <c r="A99" s="31" t="str">
        <f t="shared" si="1"/>
        <v>cd_imv_out_bensmontante_avl_dist</v>
      </c>
      <c r="B99" s="174" t="s">
        <v>28</v>
      </c>
      <c r="C99" s="169" t="s">
        <v>54</v>
      </c>
      <c r="D99" s="165" t="s">
        <v>40</v>
      </c>
      <c r="E99" s="166" t="s">
        <v>92</v>
      </c>
      <c r="F99" s="165" t="s">
        <v>113</v>
      </c>
      <c r="G99" s="167" t="str">
        <f>VLOOKUP(A99,Plano_V3!$A$27:$G$573,7,0)</f>
        <v>1. Concluído</v>
      </c>
      <c r="H99" s="167" t="s">
        <v>477</v>
      </c>
      <c r="I99" s="197"/>
      <c r="J99" s="190" t="str">
        <f>IF(VLOOKUP(A99,'Aux - pivots1'!$A:$E,3,0)=0, "",VLOOKUP(A99,'Aux - pivots1'!$A:$E,3,0))</f>
        <v/>
      </c>
      <c r="K99" s="190" t="str">
        <f>IF(VLOOKUP(A99,'Aux - pivots1'!$A:$E,4,0)=0, "",VLOOKUP(A99,'Aux - pivots1'!$A:$E,4,0))</f>
        <v/>
      </c>
      <c r="L99" s="190" t="str">
        <f>IF(VLOOKUP(A99,'Aux - pivots1'!$A:$E,5,0)=0, "",VLOOKUP(A99,'Aux - pivots1'!$A:$E,5,0))</f>
        <v/>
      </c>
    </row>
    <row r="100" spans="1:12" ht="16.2">
      <c r="A100" s="31" t="str">
        <f t="shared" si="1"/>
        <v>cd_imv_out_bensmontante_vnd_rap</v>
      </c>
      <c r="B100" s="174" t="s">
        <v>28</v>
      </c>
      <c r="C100" s="169" t="s">
        <v>54</v>
      </c>
      <c r="D100" s="165" t="s">
        <v>40</v>
      </c>
      <c r="E100" s="166" t="s">
        <v>92</v>
      </c>
      <c r="F100" s="165" t="s">
        <v>114</v>
      </c>
      <c r="G100" s="167" t="str">
        <f>VLOOKUP(A100,Plano_V3!$A$27:$G$573,7,0)</f>
        <v>1. Concluído</v>
      </c>
      <c r="H100" s="167" t="s">
        <v>477</v>
      </c>
      <c r="I100" s="197"/>
      <c r="J100" s="190" t="str">
        <f>IF(VLOOKUP(A100,'Aux - pivots1'!$A:$E,3,0)=0, "",VLOOKUP(A100,'Aux - pivots1'!$A:$E,3,0))</f>
        <v/>
      </c>
      <c r="K100" s="190" t="str">
        <f>IF(VLOOKUP(A100,'Aux - pivots1'!$A:$E,4,0)=0, "",VLOOKUP(A100,'Aux - pivots1'!$A:$E,4,0))</f>
        <v/>
      </c>
      <c r="L100" s="190" t="str">
        <f>IF(VLOOKUP(A100,'Aux - pivots1'!$A:$E,5,0)=0, "",VLOOKUP(A100,'Aux - pivots1'!$A:$E,5,0))</f>
        <v/>
      </c>
    </row>
    <row r="101" spans="1:12" ht="16.2">
      <c r="A101" s="31" t="str">
        <f t="shared" si="1"/>
        <v>cd_imv_out_bensmorada</v>
      </c>
      <c r="B101" s="174" t="s">
        <v>28</v>
      </c>
      <c r="C101" s="169" t="s">
        <v>54</v>
      </c>
      <c r="D101" s="165" t="s">
        <v>40</v>
      </c>
      <c r="E101" s="166" t="s">
        <v>92</v>
      </c>
      <c r="F101" s="165" t="s">
        <v>115</v>
      </c>
      <c r="G101" s="167" t="str">
        <f>VLOOKUP(A101,Plano_V3!$A$27:$G$573,7,0)</f>
        <v>1. Concluído</v>
      </c>
      <c r="H101" s="167" t="s">
        <v>477</v>
      </c>
      <c r="I101" s="197"/>
      <c r="J101" s="190" t="str">
        <f>IF(VLOOKUP(A101,'Aux - pivots1'!$A:$E,3,0)=0, "",VLOOKUP(A101,'Aux - pivots1'!$A:$E,3,0))</f>
        <v/>
      </c>
      <c r="K101" s="190" t="str">
        <f>IF(VLOOKUP(A101,'Aux - pivots1'!$A:$E,4,0)=0, "",VLOOKUP(A101,'Aux - pivots1'!$A:$E,4,0))</f>
        <v/>
      </c>
      <c r="L101" s="190" t="str">
        <f>IF(VLOOKUP(A101,'Aux - pivots1'!$A:$E,5,0)=0, "",VLOOKUP(A101,'Aux - pivots1'!$A:$E,5,0))</f>
        <v/>
      </c>
    </row>
    <row r="102" spans="1:12" ht="16.2">
      <c r="A102" s="31" t="str">
        <f t="shared" si="1"/>
        <v>cd_imv_out_bensnum</v>
      </c>
      <c r="B102" s="174" t="s">
        <v>28</v>
      </c>
      <c r="C102" s="169" t="s">
        <v>54</v>
      </c>
      <c r="D102" s="165" t="s">
        <v>40</v>
      </c>
      <c r="E102" s="166" t="s">
        <v>92</v>
      </c>
      <c r="F102" s="165" t="s">
        <v>116</v>
      </c>
      <c r="G102" s="167" t="str">
        <f>VLOOKUP(A102,Plano_V3!$A$27:$G$573,7,0)</f>
        <v>1. Concluído</v>
      </c>
      <c r="H102" s="167" t="s">
        <v>477</v>
      </c>
      <c r="I102" s="197"/>
      <c r="J102" s="190" t="str">
        <f>IF(VLOOKUP(A102,'Aux - pivots1'!$A:$E,3,0)=0, "",VLOOKUP(A102,'Aux - pivots1'!$A:$E,3,0))</f>
        <v/>
      </c>
      <c r="K102" s="190" t="str">
        <f>IF(VLOOKUP(A102,'Aux - pivots1'!$A:$E,4,0)=0, "",VLOOKUP(A102,'Aux - pivots1'!$A:$E,4,0))</f>
        <v/>
      </c>
      <c r="L102" s="190" t="str">
        <f>IF(VLOOKUP(A102,'Aux - pivots1'!$A:$E,5,0)=0, "",VLOOKUP(A102,'Aux - pivots1'!$A:$E,5,0))</f>
        <v/>
      </c>
    </row>
    <row r="103" spans="1:12" ht="16.2">
      <c r="A103" s="31" t="str">
        <f t="shared" si="1"/>
        <v>cd_imv_out_bensorigem</v>
      </c>
      <c r="B103" s="174" t="s">
        <v>28</v>
      </c>
      <c r="C103" s="169" t="s">
        <v>54</v>
      </c>
      <c r="D103" s="165" t="s">
        <v>40</v>
      </c>
      <c r="E103" s="166" t="s">
        <v>92</v>
      </c>
      <c r="F103" s="165" t="s">
        <v>72</v>
      </c>
      <c r="G103" s="167" t="str">
        <f>VLOOKUP(A103,Plano_V3!$A$27:$G$573,7,0)</f>
        <v>1. Concluído</v>
      </c>
      <c r="H103" s="167" t="s">
        <v>477</v>
      </c>
      <c r="I103" s="197"/>
      <c r="J103" s="190" t="str">
        <f>IF(VLOOKUP(A103,'Aux - pivots1'!$A:$E,3,0)=0, "",VLOOKUP(A103,'Aux - pivots1'!$A:$E,3,0))</f>
        <v/>
      </c>
      <c r="K103" s="190" t="str">
        <f>IF(VLOOKUP(A103,'Aux - pivots1'!$A:$E,4,0)=0, "",VLOOKUP(A103,'Aux - pivots1'!$A:$E,4,0))</f>
        <v/>
      </c>
      <c r="L103" s="190" t="str">
        <f>IF(VLOOKUP(A103,'Aux - pivots1'!$A:$E,5,0)=0, "",VLOOKUP(A103,'Aux - pivots1'!$A:$E,5,0))</f>
        <v/>
      </c>
    </row>
    <row r="104" spans="1:12" ht="16.2">
      <c r="A104" s="31" t="str">
        <f t="shared" si="1"/>
        <v>cd_imv_out_bensperc_obra</v>
      </c>
      <c r="B104" s="174" t="s">
        <v>28</v>
      </c>
      <c r="C104" s="169" t="s">
        <v>54</v>
      </c>
      <c r="D104" s="165" t="s">
        <v>40</v>
      </c>
      <c r="E104" s="166" t="s">
        <v>92</v>
      </c>
      <c r="F104" s="165" t="s">
        <v>117</v>
      </c>
      <c r="G104" s="167" t="str">
        <f>VLOOKUP(A104,Plano_V3!$A$27:$G$573,7,0)</f>
        <v>4. Validação EF</v>
      </c>
      <c r="H104" s="167" t="s">
        <v>177</v>
      </c>
      <c r="I104" s="176" t="s">
        <v>500</v>
      </c>
      <c r="J104" s="190">
        <f>IF(VLOOKUP(A104,'Aux - pivots1'!$A:$E,3,0)=0, "",VLOOKUP(A104,'Aux - pivots1'!$A:$E,3,0))</f>
        <v>45491</v>
      </c>
      <c r="K104" s="190">
        <f>IF(VLOOKUP(A104,'Aux - pivots1'!$A:$E,4,0)=0, "",VLOOKUP(A104,'Aux - pivots1'!$A:$E,4,0))</f>
        <v>45495</v>
      </c>
      <c r="L104" s="190">
        <f>IF(VLOOKUP(A104,'Aux - pivots1'!$A:$E,5,0)=0, "",VLOOKUP(A104,'Aux - pivots1'!$A:$E,5,0))</f>
        <v>45495</v>
      </c>
    </row>
    <row r="105" spans="1:12" ht="16.2">
      <c r="A105" s="31" t="str">
        <f t="shared" si="1"/>
        <v>cd_imv_out_bensprealcons</v>
      </c>
      <c r="B105" s="174" t="s">
        <v>28</v>
      </c>
      <c r="C105" s="169" t="s">
        <v>54</v>
      </c>
      <c r="D105" s="165" t="s">
        <v>40</v>
      </c>
      <c r="E105" s="166" t="s">
        <v>92</v>
      </c>
      <c r="F105" s="165" t="s">
        <v>118</v>
      </c>
      <c r="G105" s="167" t="str">
        <f>VLOOKUP(A105,Plano_V3!$A$27:$G$573,7,0)</f>
        <v>1. Concluído</v>
      </c>
      <c r="H105" s="167" t="s">
        <v>177</v>
      </c>
      <c r="I105" s="176" t="s">
        <v>500</v>
      </c>
      <c r="J105" s="190">
        <f>IF(VLOOKUP(A105,'Aux - pivots1'!$A:$E,3,0)=0, "",VLOOKUP(A105,'Aux - pivots1'!$A:$E,3,0))</f>
        <v>45491</v>
      </c>
      <c r="K105" s="190">
        <f>IF(VLOOKUP(A105,'Aux - pivots1'!$A:$E,4,0)=0, "",VLOOKUP(A105,'Aux - pivots1'!$A:$E,4,0))</f>
        <v>45495</v>
      </c>
      <c r="L105" s="190">
        <f>IF(VLOOKUP(A105,'Aux - pivots1'!$A:$E,5,0)=0, "",VLOOKUP(A105,'Aux - pivots1'!$A:$E,5,0))</f>
        <v>45495</v>
      </c>
    </row>
    <row r="106" spans="1:12" ht="16.2">
      <c r="A106" s="31" t="str">
        <f t="shared" si="1"/>
        <v>cd_imv_out_bensref_date</v>
      </c>
      <c r="B106" s="174" t="s">
        <v>28</v>
      </c>
      <c r="C106" s="169" t="s">
        <v>54</v>
      </c>
      <c r="D106" s="165" t="s">
        <v>40</v>
      </c>
      <c r="E106" s="166" t="s">
        <v>92</v>
      </c>
      <c r="F106" s="165" t="s">
        <v>73</v>
      </c>
      <c r="G106" s="167" t="str">
        <f>VLOOKUP(A106,Plano_V3!$A$27:$G$573,7,0)</f>
        <v>1. Concluído</v>
      </c>
      <c r="H106" s="167" t="s">
        <v>477</v>
      </c>
      <c r="I106" s="197"/>
      <c r="J106" s="190" t="str">
        <f>IF(VLOOKUP(A106,'Aux - pivots1'!$A:$E,3,0)=0, "",VLOOKUP(A106,'Aux - pivots1'!$A:$E,3,0))</f>
        <v/>
      </c>
      <c r="K106" s="190" t="str">
        <f>IF(VLOOKUP(A106,'Aux - pivots1'!$A:$E,4,0)=0, "",VLOOKUP(A106,'Aux - pivots1'!$A:$E,4,0))</f>
        <v/>
      </c>
      <c r="L106" s="190" t="str">
        <f>IF(VLOOKUP(A106,'Aux - pivots1'!$A:$E,5,0)=0, "",VLOOKUP(A106,'Aux - pivots1'!$A:$E,5,0))</f>
        <v/>
      </c>
    </row>
    <row r="107" spans="1:12" ht="16.2">
      <c r="A107" s="31" t="str">
        <f t="shared" si="1"/>
        <v>cd_imv_out_bensurbaniz</v>
      </c>
      <c r="B107" s="174" t="s">
        <v>28</v>
      </c>
      <c r="C107" s="169" t="s">
        <v>54</v>
      </c>
      <c r="D107" s="165" t="s">
        <v>40</v>
      </c>
      <c r="E107" s="166" t="s">
        <v>92</v>
      </c>
      <c r="F107" s="165" t="s">
        <v>119</v>
      </c>
      <c r="G107" s="167" t="str">
        <f>VLOOKUP(A107,Plano_V3!$A$27:$G$573,7,0)</f>
        <v>1. Concluído</v>
      </c>
      <c r="H107" s="167" t="s">
        <v>477</v>
      </c>
      <c r="I107" s="197"/>
      <c r="J107" s="190" t="str">
        <f>IF(VLOOKUP(A107,'Aux - pivots1'!$A:$E,3,0)=0, "",VLOOKUP(A107,'Aux - pivots1'!$A:$E,3,0))</f>
        <v/>
      </c>
      <c r="K107" s="190" t="str">
        <f>IF(VLOOKUP(A107,'Aux - pivots1'!$A:$E,4,0)=0, "",VLOOKUP(A107,'Aux - pivots1'!$A:$E,4,0))</f>
        <v/>
      </c>
      <c r="L107" s="190" t="str">
        <f>IF(VLOOKUP(A107,'Aux - pivots1'!$A:$E,5,0)=0, "",VLOOKUP(A107,'Aux - pivots1'!$A:$E,5,0))</f>
        <v/>
      </c>
    </row>
    <row r="108" spans="1:12" ht="16.2">
      <c r="A108" s="31" t="str">
        <f t="shared" si="1"/>
        <v>cd_imv_out_certifn.a.</v>
      </c>
      <c r="B108" s="174" t="s">
        <v>28</v>
      </c>
      <c r="C108" s="169" t="s">
        <v>54</v>
      </c>
      <c r="D108" s="165" t="s">
        <v>36</v>
      </c>
      <c r="E108" s="166" t="s">
        <v>120</v>
      </c>
      <c r="F108" s="165" t="s">
        <v>38</v>
      </c>
      <c r="G108" s="167" t="str">
        <f>VLOOKUP(A108,Plano_V3!$A$27:$G$573,7,0)</f>
        <v>1. Concluído</v>
      </c>
      <c r="H108" s="167" t="s">
        <v>177</v>
      </c>
      <c r="I108" s="176"/>
      <c r="J108" s="190" t="str">
        <f>IF(VLOOKUP(A108,'Aux - pivots1'!$A:$E,3,0)=0, "",VLOOKUP(A108,'Aux - pivots1'!$A:$E,3,0))</f>
        <v/>
      </c>
      <c r="K108" s="190" t="str">
        <f>IF(VLOOKUP(A108,'Aux - pivots1'!$A:$E,4,0)=0, "",VLOOKUP(A108,'Aux - pivots1'!$A:$E,4,0))</f>
        <v/>
      </c>
      <c r="L108" s="190" t="str">
        <f>IF(VLOOKUP(A108,'Aux - pivots1'!$A:$E,5,0)=0, "",VLOOKUP(A108,'Aux - pivots1'!$A:$E,5,0))</f>
        <v/>
      </c>
    </row>
    <row r="109" spans="1:12" ht="16.2">
      <c r="A109" s="31" t="str">
        <f t="shared" si="1"/>
        <v>cd_imv_out_certifcempbem</v>
      </c>
      <c r="B109" s="174" t="s">
        <v>28</v>
      </c>
      <c r="C109" s="169" t="s">
        <v>54</v>
      </c>
      <c r="D109" s="165" t="s">
        <v>40</v>
      </c>
      <c r="E109" s="166" t="s">
        <v>120</v>
      </c>
      <c r="F109" s="165" t="s">
        <v>41</v>
      </c>
      <c r="G109" s="167" t="str">
        <f>VLOOKUP(A109,Plano_V3!$A$27:$G$573,7,0)</f>
        <v>1. Concluído</v>
      </c>
      <c r="H109" s="167" t="s">
        <v>177</v>
      </c>
      <c r="I109" s="176"/>
      <c r="J109" s="190" t="str">
        <f>IF(VLOOKUP(A109,'Aux - pivots1'!$A:$E,3,0)=0, "",VLOOKUP(A109,'Aux - pivots1'!$A:$E,3,0))</f>
        <v/>
      </c>
      <c r="K109" s="190" t="str">
        <f>IF(VLOOKUP(A109,'Aux - pivots1'!$A:$E,4,0)=0, "",VLOOKUP(A109,'Aux - pivots1'!$A:$E,4,0))</f>
        <v/>
      </c>
      <c r="L109" s="190" t="str">
        <f>IF(VLOOKUP(A109,'Aux - pivots1'!$A:$E,5,0)=0, "",VLOOKUP(A109,'Aux - pivots1'!$A:$E,5,0))</f>
        <v/>
      </c>
    </row>
    <row r="110" spans="1:12" ht="16.2">
      <c r="A110" s="31" t="str">
        <f t="shared" si="1"/>
        <v>cd_imv_out_certifckbalbem</v>
      </c>
      <c r="B110" s="174" t="s">
        <v>28</v>
      </c>
      <c r="C110" s="169" t="s">
        <v>54</v>
      </c>
      <c r="D110" s="165" t="s">
        <v>40</v>
      </c>
      <c r="E110" s="166" t="s">
        <v>120</v>
      </c>
      <c r="F110" s="165" t="s">
        <v>43</v>
      </c>
      <c r="G110" s="167" t="str">
        <f>VLOOKUP(A110,Plano_V3!$A$27:$G$573,7,0)</f>
        <v>1. Concluído</v>
      </c>
      <c r="H110" s="167" t="s">
        <v>177</v>
      </c>
      <c r="I110" s="176"/>
      <c r="J110" s="190" t="str">
        <f>IF(VLOOKUP(A110,'Aux - pivots1'!$A:$E,3,0)=0, "",VLOOKUP(A110,'Aux - pivots1'!$A:$E,3,0))</f>
        <v/>
      </c>
      <c r="K110" s="190" t="str">
        <f>IF(VLOOKUP(A110,'Aux - pivots1'!$A:$E,4,0)=0, "",VLOOKUP(A110,'Aux - pivots1'!$A:$E,4,0))</f>
        <v/>
      </c>
      <c r="L110" s="190" t="str">
        <f>IF(VLOOKUP(A110,'Aux - pivots1'!$A:$E,5,0)=0, "",VLOOKUP(A110,'Aux - pivots1'!$A:$E,5,0))</f>
        <v/>
      </c>
    </row>
    <row r="111" spans="1:12" ht="16.2">
      <c r="A111" s="31" t="str">
        <f t="shared" si="1"/>
        <v>cd_imv_out_certifckctabem</v>
      </c>
      <c r="B111" s="174" t="s">
        <v>28</v>
      </c>
      <c r="C111" s="169" t="s">
        <v>54</v>
      </c>
      <c r="D111" s="165" t="s">
        <v>40</v>
      </c>
      <c r="E111" s="166" t="s">
        <v>120</v>
      </c>
      <c r="F111" s="165" t="s">
        <v>44</v>
      </c>
      <c r="G111" s="167" t="str">
        <f>VLOOKUP(A111,Plano_V3!$A$27:$G$573,7,0)</f>
        <v>1. Concluído</v>
      </c>
      <c r="H111" s="167" t="s">
        <v>177</v>
      </c>
      <c r="I111" s="176"/>
      <c r="J111" s="190" t="str">
        <f>IF(VLOOKUP(A111,'Aux - pivots1'!$A:$E,3,0)=0, "",VLOOKUP(A111,'Aux - pivots1'!$A:$E,3,0))</f>
        <v/>
      </c>
      <c r="K111" s="190" t="str">
        <f>IF(VLOOKUP(A111,'Aux - pivots1'!$A:$E,4,0)=0, "",VLOOKUP(A111,'Aux - pivots1'!$A:$E,4,0))</f>
        <v/>
      </c>
      <c r="L111" s="190" t="str">
        <f>IF(VLOOKUP(A111,'Aux - pivots1'!$A:$E,5,0)=0, "",VLOOKUP(A111,'Aux - pivots1'!$A:$E,5,0))</f>
        <v/>
      </c>
    </row>
    <row r="112" spans="1:12" ht="16.2">
      <c r="A112" s="31" t="str">
        <f t="shared" si="1"/>
        <v>cd_imv_out_certifckrefbem</v>
      </c>
      <c r="B112" s="174" t="s">
        <v>28</v>
      </c>
      <c r="C112" s="169" t="s">
        <v>54</v>
      </c>
      <c r="D112" s="165" t="s">
        <v>40</v>
      </c>
      <c r="E112" s="166" t="s">
        <v>120</v>
      </c>
      <c r="F112" s="165" t="s">
        <v>45</v>
      </c>
      <c r="G112" s="167" t="str">
        <f>VLOOKUP(A112,Plano_V3!$A$27:$G$573,7,0)</f>
        <v>1. Concluído</v>
      </c>
      <c r="H112" s="167" t="s">
        <v>177</v>
      </c>
      <c r="I112" s="176"/>
      <c r="J112" s="190" t="str">
        <f>IF(VLOOKUP(A112,'Aux - pivots1'!$A:$E,3,0)=0, "",VLOOKUP(A112,'Aux - pivots1'!$A:$E,3,0))</f>
        <v/>
      </c>
      <c r="K112" s="190" t="str">
        <f>IF(VLOOKUP(A112,'Aux - pivots1'!$A:$E,4,0)=0, "",VLOOKUP(A112,'Aux - pivots1'!$A:$E,4,0))</f>
        <v/>
      </c>
      <c r="L112" s="190" t="str">
        <f>IF(VLOOKUP(A112,'Aux - pivots1'!$A:$E,5,0)=0, "",VLOOKUP(A112,'Aux - pivots1'!$A:$E,5,0))</f>
        <v/>
      </c>
    </row>
    <row r="113" spans="1:12" ht="16.2">
      <c r="A113" s="31" t="str">
        <f t="shared" si="1"/>
        <v>cd_imv_out_certifcod_cnsrvtr_rgst_prdl</v>
      </c>
      <c r="B113" s="174" t="s">
        <v>28</v>
      </c>
      <c r="C113" s="169" t="s">
        <v>54</v>
      </c>
      <c r="D113" s="165" t="s">
        <v>40</v>
      </c>
      <c r="E113" s="166" t="s">
        <v>120</v>
      </c>
      <c r="F113" s="165" t="s">
        <v>122</v>
      </c>
      <c r="G113" s="167" t="str">
        <f>VLOOKUP(A113,Plano_V3!$A$27:$G$573,7,0)</f>
        <v>2. Em Teste</v>
      </c>
      <c r="H113" s="167" t="s">
        <v>177</v>
      </c>
      <c r="I113" s="176"/>
      <c r="J113" s="190" t="str">
        <f>IF(VLOOKUP(A113,'Aux - pivots1'!$A:$E,3,0)=0, "",VLOOKUP(A113,'Aux - pivots1'!$A:$E,3,0))</f>
        <v/>
      </c>
      <c r="K113" s="190" t="str">
        <f>IF(VLOOKUP(A113,'Aux - pivots1'!$A:$E,4,0)=0, "",VLOOKUP(A113,'Aux - pivots1'!$A:$E,4,0))</f>
        <v/>
      </c>
      <c r="L113" s="190" t="str">
        <f>IF(VLOOKUP(A113,'Aux - pivots1'!$A:$E,5,0)=0, "",VLOOKUP(A113,'Aux - pivots1'!$A:$E,5,0))</f>
        <v/>
      </c>
    </row>
    <row r="114" spans="1:12" ht="16.2">
      <c r="A114" s="31" t="str">
        <f t="shared" si="1"/>
        <v>cd_imv_out_certifcod_inscrc</v>
      </c>
      <c r="B114" s="174" t="s">
        <v>28</v>
      </c>
      <c r="C114" s="169" t="s">
        <v>54</v>
      </c>
      <c r="D114" s="165" t="s">
        <v>40</v>
      </c>
      <c r="E114" s="166" t="s">
        <v>120</v>
      </c>
      <c r="F114" s="165" t="s">
        <v>123</v>
      </c>
      <c r="G114" s="167" t="str">
        <f>VLOOKUP(A114,Plano_V3!$A$27:$G$573,7,0)</f>
        <v>2. Em Teste</v>
      </c>
      <c r="H114" s="167" t="s">
        <v>177</v>
      </c>
      <c r="I114" s="176"/>
      <c r="J114" s="190" t="str">
        <f>IF(VLOOKUP(A114,'Aux - pivots1'!$A:$E,3,0)=0, "",VLOOKUP(A114,'Aux - pivots1'!$A:$E,3,0))</f>
        <v/>
      </c>
      <c r="K114" s="190" t="str">
        <f>IF(VLOOKUP(A114,'Aux - pivots1'!$A:$E,4,0)=0, "",VLOOKUP(A114,'Aux - pivots1'!$A:$E,4,0))</f>
        <v/>
      </c>
      <c r="L114" s="190" t="str">
        <f>IF(VLOOKUP(A114,'Aux - pivots1'!$A:$E,5,0)=0, "",VLOOKUP(A114,'Aux - pivots1'!$A:$E,5,0))</f>
        <v/>
      </c>
    </row>
    <row r="115" spans="1:12" ht="16.2">
      <c r="A115" s="31" t="str">
        <f t="shared" si="1"/>
        <v>cd_imv_out_certifcod_sce</v>
      </c>
      <c r="B115" s="174" t="s">
        <v>28</v>
      </c>
      <c r="C115" s="169" t="s">
        <v>54</v>
      </c>
      <c r="D115" s="165" t="s">
        <v>40</v>
      </c>
      <c r="E115" s="166" t="s">
        <v>120</v>
      </c>
      <c r="F115" s="165" t="s">
        <v>124</v>
      </c>
      <c r="G115" s="167" t="str">
        <f>VLOOKUP(A115,Plano_V3!$A$27:$G$573,7,0)</f>
        <v>2. Em Teste</v>
      </c>
      <c r="H115" s="167" t="s">
        <v>177</v>
      </c>
      <c r="I115" s="176"/>
      <c r="J115" s="190" t="str">
        <f>IF(VLOOKUP(A115,'Aux - pivots1'!$A:$E,3,0)=0, "",VLOOKUP(A115,'Aux - pivots1'!$A:$E,3,0))</f>
        <v/>
      </c>
      <c r="K115" s="190" t="str">
        <f>IF(VLOOKUP(A115,'Aux - pivots1'!$A:$E,4,0)=0, "",VLOOKUP(A115,'Aux - pivots1'!$A:$E,4,0))</f>
        <v/>
      </c>
      <c r="L115" s="190" t="str">
        <f>IF(VLOOKUP(A115,'Aux - pivots1'!$A:$E,5,0)=0, "",VLOOKUP(A115,'Aux - pivots1'!$A:$E,5,0))</f>
        <v/>
      </c>
    </row>
    <row r="116" spans="1:12" ht="16.2">
      <c r="A116" s="31" t="str">
        <f t="shared" si="1"/>
        <v>cd_imv_out_certifdata_epc</v>
      </c>
      <c r="B116" s="174" t="s">
        <v>28</v>
      </c>
      <c r="C116" s="169" t="s">
        <v>54</v>
      </c>
      <c r="D116" s="165" t="s">
        <v>40</v>
      </c>
      <c r="E116" s="166" t="s">
        <v>120</v>
      </c>
      <c r="F116" s="165" t="s">
        <v>125</v>
      </c>
      <c r="G116" s="167" t="str">
        <f>VLOOKUP(A116,Plano_V3!$A$27:$G$573,7,0)</f>
        <v>2. Em Teste</v>
      </c>
      <c r="H116" s="167" t="s">
        <v>177</v>
      </c>
      <c r="I116" s="176"/>
      <c r="J116" s="190" t="str">
        <f>IF(VLOOKUP(A116,'Aux - pivots1'!$A:$E,3,0)=0, "",VLOOKUP(A116,'Aux - pivots1'!$A:$E,3,0))</f>
        <v/>
      </c>
      <c r="K116" s="190" t="str">
        <f>IF(VLOOKUP(A116,'Aux - pivots1'!$A:$E,4,0)=0, "",VLOOKUP(A116,'Aux - pivots1'!$A:$E,4,0))</f>
        <v/>
      </c>
      <c r="L116" s="190" t="str">
        <f>IF(VLOOKUP(A116,'Aux - pivots1'!$A:$E,5,0)=0, "",VLOOKUP(A116,'Aux - pivots1'!$A:$E,5,0))</f>
        <v/>
      </c>
    </row>
    <row r="117" spans="1:12" ht="16.2">
      <c r="A117" s="31" t="str">
        <f t="shared" si="1"/>
        <v>cd_imv_out_certifdata_exprc_epc</v>
      </c>
      <c r="B117" s="174" t="s">
        <v>28</v>
      </c>
      <c r="C117" s="169" t="s">
        <v>54</v>
      </c>
      <c r="D117" s="165" t="s">
        <v>40</v>
      </c>
      <c r="E117" s="166" t="s">
        <v>120</v>
      </c>
      <c r="F117" s="165" t="s">
        <v>126</v>
      </c>
      <c r="G117" s="167" t="str">
        <f>VLOOKUP(A117,Plano_V3!$A$27:$G$573,7,0)</f>
        <v>2. Em Teste</v>
      </c>
      <c r="H117" s="167" t="s">
        <v>177</v>
      </c>
      <c r="I117" s="176"/>
      <c r="J117" s="190" t="str">
        <f>IF(VLOOKUP(A117,'Aux - pivots1'!$A:$E,3,0)=0, "",VLOOKUP(A117,'Aux - pivots1'!$A:$E,3,0))</f>
        <v/>
      </c>
      <c r="K117" s="190" t="str">
        <f>IF(VLOOKUP(A117,'Aux - pivots1'!$A:$E,4,0)=0, "",VLOOKUP(A117,'Aux - pivots1'!$A:$E,4,0))</f>
        <v/>
      </c>
      <c r="L117" s="190" t="str">
        <f>IF(VLOOKUP(A117,'Aux - pivots1'!$A:$E,5,0)=0, "",VLOOKUP(A117,'Aux - pivots1'!$A:$E,5,0))</f>
        <v/>
      </c>
    </row>
    <row r="118" spans="1:12" ht="16.2">
      <c r="A118" s="31" t="str">
        <f t="shared" si="1"/>
        <v>cd_imv_out_certifepc</v>
      </c>
      <c r="B118" s="174" t="s">
        <v>28</v>
      </c>
      <c r="C118" s="169" t="s">
        <v>54</v>
      </c>
      <c r="D118" s="165" t="s">
        <v>40</v>
      </c>
      <c r="E118" s="166" t="s">
        <v>120</v>
      </c>
      <c r="F118" s="165" t="s">
        <v>47</v>
      </c>
      <c r="G118" s="167" t="str">
        <f>VLOOKUP(A118,Plano_V3!$A$27:$G$573,7,0)</f>
        <v>2. Em Teste</v>
      </c>
      <c r="H118" s="167" t="s">
        <v>177</v>
      </c>
      <c r="I118" s="176"/>
      <c r="J118" s="190" t="str">
        <f>IF(VLOOKUP(A118,'Aux - pivots1'!$A:$E,3,0)=0, "",VLOOKUP(A118,'Aux - pivots1'!$A:$E,3,0))</f>
        <v/>
      </c>
      <c r="K118" s="190" t="str">
        <f>IF(VLOOKUP(A118,'Aux - pivots1'!$A:$E,4,0)=0, "",VLOOKUP(A118,'Aux - pivots1'!$A:$E,4,0))</f>
        <v/>
      </c>
      <c r="L118" s="190" t="str">
        <f>IF(VLOOKUP(A118,'Aux - pivots1'!$A:$E,5,0)=0, "",VLOOKUP(A118,'Aux - pivots1'!$A:$E,5,0))</f>
        <v/>
      </c>
    </row>
    <row r="119" spans="1:12" ht="16.2">
      <c r="A119" s="31" t="str">
        <f t="shared" si="1"/>
        <v>cd_imv_out_certifflg_efcc_enrg_cnsm_tp_s</v>
      </c>
      <c r="B119" s="174" t="s">
        <v>28</v>
      </c>
      <c r="C119" s="169" t="s">
        <v>54</v>
      </c>
      <c r="D119" s="165" t="s">
        <v>40</v>
      </c>
      <c r="E119" s="166" t="s">
        <v>120</v>
      </c>
      <c r="F119" s="165" t="s">
        <v>127</v>
      </c>
      <c r="G119" s="167" t="str">
        <f>VLOOKUP(A119,Plano_V3!$A$27:$G$573,7,0)</f>
        <v>2. Em Teste</v>
      </c>
      <c r="H119" s="167" t="s">
        <v>177</v>
      </c>
      <c r="I119" s="176"/>
      <c r="J119" s="190" t="str">
        <f>IF(VLOOKUP(A119,'Aux - pivots1'!$A:$E,3,0)=0, "",VLOOKUP(A119,'Aux - pivots1'!$A:$E,3,0))</f>
        <v/>
      </c>
      <c r="K119" s="190" t="str">
        <f>IF(VLOOKUP(A119,'Aux - pivots1'!$A:$E,4,0)=0, "",VLOOKUP(A119,'Aux - pivots1'!$A:$E,4,0))</f>
        <v/>
      </c>
      <c r="L119" s="190" t="str">
        <f>IF(VLOOKUP(A119,'Aux - pivots1'!$A:$E,5,0)=0, "",VLOOKUP(A119,'Aux - pivots1'!$A:$E,5,0))</f>
        <v/>
      </c>
    </row>
    <row r="120" spans="1:12" ht="16.2">
      <c r="A120" s="31" t="str">
        <f t="shared" si="1"/>
        <v>cd_imv_out_certifflg_efcnc_enrg_cnsm_tp_t</v>
      </c>
      <c r="B120" s="174" t="s">
        <v>28</v>
      </c>
      <c r="C120" s="169" t="s">
        <v>54</v>
      </c>
      <c r="D120" s="165" t="s">
        <v>40</v>
      </c>
      <c r="E120" s="166" t="s">
        <v>120</v>
      </c>
      <c r="F120" s="165" t="s">
        <v>128</v>
      </c>
      <c r="G120" s="167" t="str">
        <f>VLOOKUP(A120,Plano_V3!$A$27:$G$573,7,0)</f>
        <v>2. Em Teste</v>
      </c>
      <c r="H120" s="167" t="s">
        <v>177</v>
      </c>
      <c r="I120" s="176"/>
      <c r="J120" s="190" t="str">
        <f>IF(VLOOKUP(A120,'Aux - pivots1'!$A:$E,3,0)=0, "",VLOOKUP(A120,'Aux - pivots1'!$A:$E,3,0))</f>
        <v/>
      </c>
      <c r="K120" s="190" t="str">
        <f>IF(VLOOKUP(A120,'Aux - pivots1'!$A:$E,4,0)=0, "",VLOOKUP(A120,'Aux - pivots1'!$A:$E,4,0))</f>
        <v/>
      </c>
      <c r="L120" s="190" t="str">
        <f>IF(VLOOKUP(A120,'Aux - pivots1'!$A:$E,5,0)=0, "",VLOOKUP(A120,'Aux - pivots1'!$A:$E,5,0))</f>
        <v/>
      </c>
    </row>
    <row r="121" spans="1:12" ht="16.2">
      <c r="A121" s="31" t="str">
        <f t="shared" si="1"/>
        <v>cd_imv_out_certifflg_efcnc_enrgtc</v>
      </c>
      <c r="B121" s="174" t="s">
        <v>28</v>
      </c>
      <c r="C121" s="169" t="s">
        <v>54</v>
      </c>
      <c r="D121" s="165" t="s">
        <v>40</v>
      </c>
      <c r="E121" s="166" t="s">
        <v>120</v>
      </c>
      <c r="F121" s="165" t="s">
        <v>129</v>
      </c>
      <c r="G121" s="167" t="str">
        <f>VLOOKUP(A121,Plano_V3!$A$27:$G$573,7,0)</f>
        <v>2. Em Teste</v>
      </c>
      <c r="H121" s="167" t="s">
        <v>177</v>
      </c>
      <c r="I121" s="176"/>
      <c r="J121" s="190" t="str">
        <f>IF(VLOOKUP(A121,'Aux - pivots1'!$A:$E,3,0)=0, "",VLOOKUP(A121,'Aux - pivots1'!$A:$E,3,0))</f>
        <v/>
      </c>
      <c r="K121" s="190" t="str">
        <f>IF(VLOOKUP(A121,'Aux - pivots1'!$A:$E,4,0)=0, "",VLOOKUP(A121,'Aux - pivots1'!$A:$E,4,0))</f>
        <v/>
      </c>
      <c r="L121" s="190" t="str">
        <f>IF(VLOOKUP(A121,'Aux - pivots1'!$A:$E,5,0)=0, "",VLOOKUP(A121,'Aux - pivots1'!$A:$E,5,0))</f>
        <v/>
      </c>
    </row>
    <row r="122" spans="1:12" ht="16.2">
      <c r="A122" s="31" t="str">
        <f t="shared" si="1"/>
        <v>cd_imv_out_certifflg_efcnc_enrgtc_rnvv</v>
      </c>
      <c r="B122" s="174" t="s">
        <v>28</v>
      </c>
      <c r="C122" s="169" t="s">
        <v>54</v>
      </c>
      <c r="D122" s="165" t="s">
        <v>40</v>
      </c>
      <c r="E122" s="166" t="s">
        <v>120</v>
      </c>
      <c r="F122" s="165" t="s">
        <v>130</v>
      </c>
      <c r="G122" s="167" t="str">
        <f>VLOOKUP(A122,Plano_V3!$A$27:$G$573,7,0)</f>
        <v>2. Em Teste</v>
      </c>
      <c r="H122" s="167" t="s">
        <v>177</v>
      </c>
      <c r="I122" s="176"/>
      <c r="J122" s="190" t="str">
        <f>IF(VLOOKUP(A122,'Aux - pivots1'!$A:$E,3,0)=0, "",VLOOKUP(A122,'Aux - pivots1'!$A:$E,3,0))</f>
        <v/>
      </c>
      <c r="K122" s="190" t="str">
        <f>IF(VLOOKUP(A122,'Aux - pivots1'!$A:$E,4,0)=0, "",VLOOKUP(A122,'Aux - pivots1'!$A:$E,4,0))</f>
        <v/>
      </c>
      <c r="L122" s="190" t="str">
        <f>IF(VLOOKUP(A122,'Aux - pivots1'!$A:$E,5,0)=0, "",VLOOKUP(A122,'Aux - pivots1'!$A:$E,5,0))</f>
        <v/>
      </c>
    </row>
    <row r="123" spans="1:12" ht="16.2">
      <c r="A123" s="31" t="str">
        <f t="shared" si="1"/>
        <v>cd_imv_out_certifflg_nzeb</v>
      </c>
      <c r="B123" s="174" t="s">
        <v>28</v>
      </c>
      <c r="C123" s="169" t="s">
        <v>54</v>
      </c>
      <c r="D123" s="165" t="s">
        <v>40</v>
      </c>
      <c r="E123" s="166" t="s">
        <v>120</v>
      </c>
      <c r="F123" s="165" t="s">
        <v>131</v>
      </c>
      <c r="G123" s="167" t="str">
        <f>VLOOKUP(A123,Plano_V3!$A$27:$G$573,7,0)</f>
        <v>2. Em Teste</v>
      </c>
      <c r="H123" s="167" t="s">
        <v>177</v>
      </c>
      <c r="I123" s="176"/>
      <c r="J123" s="190" t="str">
        <f>IF(VLOOKUP(A123,'Aux - pivots1'!$A:$E,3,0)=0, "",VLOOKUP(A123,'Aux - pivots1'!$A:$E,3,0))</f>
        <v/>
      </c>
      <c r="K123" s="190" t="str">
        <f>IF(VLOOKUP(A123,'Aux - pivots1'!$A:$E,4,0)=0, "",VLOOKUP(A123,'Aux - pivots1'!$A:$E,4,0))</f>
        <v/>
      </c>
      <c r="L123" s="190" t="str">
        <f>IF(VLOOKUP(A123,'Aux - pivots1'!$A:$E,5,0)=0, "",VLOOKUP(A123,'Aux - pivots1'!$A:$E,5,0))</f>
        <v/>
      </c>
    </row>
    <row r="124" spans="1:12" ht="16.2">
      <c r="A124" s="31" t="str">
        <f t="shared" si="1"/>
        <v>cd_imv_out_certifmetodo_info</v>
      </c>
      <c r="B124" s="174" t="s">
        <v>28</v>
      </c>
      <c r="C124" s="169" t="s">
        <v>54</v>
      </c>
      <c r="D124" s="165" t="s">
        <v>40</v>
      </c>
      <c r="E124" s="166" t="s">
        <v>120</v>
      </c>
      <c r="F124" s="165" t="s">
        <v>49</v>
      </c>
      <c r="G124" s="167" t="str">
        <f>VLOOKUP(A124,Plano_V3!$A$27:$G$573,7,0)</f>
        <v>2. Em Teste</v>
      </c>
      <c r="H124" s="167" t="s">
        <v>177</v>
      </c>
      <c r="I124" s="176"/>
      <c r="J124" s="190" t="str">
        <f>IF(VLOOKUP(A124,'Aux - pivots1'!$A:$E,3,0)=0, "",VLOOKUP(A124,'Aux - pivots1'!$A:$E,3,0))</f>
        <v/>
      </c>
      <c r="K124" s="190" t="str">
        <f>IF(VLOOKUP(A124,'Aux - pivots1'!$A:$E,4,0)=0, "",VLOOKUP(A124,'Aux - pivots1'!$A:$E,4,0))</f>
        <v/>
      </c>
      <c r="L124" s="190" t="str">
        <f>IF(VLOOKUP(A124,'Aux - pivots1'!$A:$E,5,0)=0, "",VLOOKUP(A124,'Aux - pivots1'!$A:$E,5,0))</f>
        <v/>
      </c>
    </row>
    <row r="125" spans="1:12" ht="16.2">
      <c r="A125" s="31" t="str">
        <f t="shared" si="1"/>
        <v>cd_imv_out_certifnvl_efcc_enrg</v>
      </c>
      <c r="B125" s="174" t="s">
        <v>28</v>
      </c>
      <c r="C125" s="169" t="s">
        <v>54</v>
      </c>
      <c r="D125" s="165" t="s">
        <v>40</v>
      </c>
      <c r="E125" s="166" t="s">
        <v>120</v>
      </c>
      <c r="F125" s="165" t="s">
        <v>132</v>
      </c>
      <c r="G125" s="167" t="str">
        <f>VLOOKUP(A125,Plano_V3!$A$27:$G$573,7,0)</f>
        <v>2. Em Teste</v>
      </c>
      <c r="H125" s="167" t="s">
        <v>177</v>
      </c>
      <c r="I125" s="176"/>
      <c r="J125" s="190" t="str">
        <f>IF(VLOOKUP(A125,'Aux - pivots1'!$A:$E,3,0)=0, "",VLOOKUP(A125,'Aux - pivots1'!$A:$E,3,0))</f>
        <v/>
      </c>
      <c r="K125" s="190" t="str">
        <f>IF(VLOOKUP(A125,'Aux - pivots1'!$A:$E,4,0)=0, "",VLOOKUP(A125,'Aux - pivots1'!$A:$E,4,0))</f>
        <v/>
      </c>
      <c r="L125" s="190" t="str">
        <f>IF(VLOOKUP(A125,'Aux - pivots1'!$A:$E,5,0)=0, "",VLOOKUP(A125,'Aux - pivots1'!$A:$E,5,0))</f>
        <v/>
      </c>
    </row>
    <row r="126" spans="1:12" ht="16.2">
      <c r="A126" s="31" t="str">
        <f t="shared" si="1"/>
        <v>cd_imv_out_certiforigem</v>
      </c>
      <c r="B126" s="174" t="s">
        <v>28</v>
      </c>
      <c r="C126" s="169" t="s">
        <v>54</v>
      </c>
      <c r="D126" s="165" t="s">
        <v>40</v>
      </c>
      <c r="E126" s="166" t="s">
        <v>120</v>
      </c>
      <c r="F126" s="165" t="s">
        <v>72</v>
      </c>
      <c r="G126" s="167" t="str">
        <f>VLOOKUP(A126,Plano_V3!$A$27:$G$573,7,0)</f>
        <v>2. Em Teste</v>
      </c>
      <c r="H126" s="167" t="s">
        <v>177</v>
      </c>
      <c r="I126" s="176"/>
      <c r="J126" s="190" t="str">
        <f>IF(VLOOKUP(A126,'Aux - pivots1'!$A:$E,3,0)=0, "",VLOOKUP(A126,'Aux - pivots1'!$A:$E,3,0))</f>
        <v/>
      </c>
      <c r="K126" s="190" t="str">
        <f>IF(VLOOKUP(A126,'Aux - pivots1'!$A:$E,4,0)=0, "",VLOOKUP(A126,'Aux - pivots1'!$A:$E,4,0))</f>
        <v/>
      </c>
      <c r="L126" s="190" t="str">
        <f>IF(VLOOKUP(A126,'Aux - pivots1'!$A:$E,5,0)=0, "",VLOOKUP(A126,'Aux - pivots1'!$A:$E,5,0))</f>
        <v/>
      </c>
    </row>
    <row r="127" spans="1:12" ht="16.2">
      <c r="A127" s="31" t="str">
        <f t="shared" si="1"/>
        <v>cd_imv_out_certifref_date</v>
      </c>
      <c r="B127" s="174" t="s">
        <v>28</v>
      </c>
      <c r="C127" s="169" t="s">
        <v>54</v>
      </c>
      <c r="D127" s="165" t="s">
        <v>40</v>
      </c>
      <c r="E127" s="166" t="s">
        <v>120</v>
      </c>
      <c r="F127" s="165" t="s">
        <v>73</v>
      </c>
      <c r="G127" s="167" t="str">
        <f>VLOOKUP(A127,Plano_V3!$A$27:$G$573,7,0)</f>
        <v>2. Em Teste</v>
      </c>
      <c r="H127" s="167" t="s">
        <v>177</v>
      </c>
      <c r="I127" s="176"/>
      <c r="J127" s="190" t="str">
        <f>IF(VLOOKUP(A127,'Aux - pivots1'!$A:$E,3,0)=0, "",VLOOKUP(A127,'Aux - pivots1'!$A:$E,3,0))</f>
        <v/>
      </c>
      <c r="K127" s="190" t="str">
        <f>IF(VLOOKUP(A127,'Aux - pivots1'!$A:$E,4,0)=0, "",VLOOKUP(A127,'Aux - pivots1'!$A:$E,4,0))</f>
        <v/>
      </c>
      <c r="L127" s="190" t="str">
        <f>IF(VLOOKUP(A127,'Aux - pivots1'!$A:$E,5,0)=0, "",VLOOKUP(A127,'Aux - pivots1'!$A:$E,5,0))</f>
        <v/>
      </c>
    </row>
    <row r="128" spans="1:12" ht="16.2">
      <c r="A128" s="31" t="str">
        <f t="shared" si="1"/>
        <v>cd_imv_out_certiftp_crtfcd</v>
      </c>
      <c r="B128" s="174" t="s">
        <v>28</v>
      </c>
      <c r="C128" s="169" t="s">
        <v>54</v>
      </c>
      <c r="D128" s="165" t="s">
        <v>40</v>
      </c>
      <c r="E128" s="166" t="s">
        <v>120</v>
      </c>
      <c r="F128" s="165" t="s">
        <v>133</v>
      </c>
      <c r="G128" s="167" t="str">
        <f>VLOOKUP(A128,Plano_V3!$A$27:$G$573,7,0)</f>
        <v>2. Em Teste</v>
      </c>
      <c r="H128" s="167" t="s">
        <v>177</v>
      </c>
      <c r="I128" s="176"/>
      <c r="J128" s="190" t="str">
        <f>IF(VLOOKUP(A128,'Aux - pivots1'!$A:$E,3,0)=0, "",VLOOKUP(A128,'Aux - pivots1'!$A:$E,3,0))</f>
        <v/>
      </c>
      <c r="K128" s="190" t="str">
        <f>IF(VLOOKUP(A128,'Aux - pivots1'!$A:$E,4,0)=0, "",VLOOKUP(A128,'Aux - pivots1'!$A:$E,4,0))</f>
        <v/>
      </c>
      <c r="L128" s="190" t="str">
        <f>IF(VLOOKUP(A128,'Aux - pivots1'!$A:$E,5,0)=0, "",VLOOKUP(A128,'Aux - pivots1'!$A:$E,5,0))</f>
        <v/>
      </c>
    </row>
    <row r="129" spans="1:12" ht="16.2">
      <c r="A129" s="31" t="str">
        <f t="shared" si="1"/>
        <v>cd_imv_out_certifvlr_agua_qnt_sant_edfc</v>
      </c>
      <c r="B129" s="174" t="s">
        <v>28</v>
      </c>
      <c r="C129" s="169" t="s">
        <v>54</v>
      </c>
      <c r="D129" s="165" t="s">
        <v>40</v>
      </c>
      <c r="E129" s="166" t="s">
        <v>120</v>
      </c>
      <c r="F129" s="165" t="s">
        <v>134</v>
      </c>
      <c r="G129" s="167" t="str">
        <f>VLOOKUP(A129,Plano_V3!$A$27:$G$573,7,0)</f>
        <v>2. Em Teste</v>
      </c>
      <c r="H129" s="167" t="s">
        <v>177</v>
      </c>
      <c r="I129" s="176"/>
      <c r="J129" s="190" t="str">
        <f>IF(VLOOKUP(A129,'Aux - pivots1'!$A:$E,3,0)=0, "",VLOOKUP(A129,'Aux - pivots1'!$A:$E,3,0))</f>
        <v/>
      </c>
      <c r="K129" s="190" t="str">
        <f>IF(VLOOKUP(A129,'Aux - pivots1'!$A:$E,4,0)=0, "",VLOOKUP(A129,'Aux - pivots1'!$A:$E,4,0))</f>
        <v/>
      </c>
      <c r="L129" s="190" t="str">
        <f>IF(VLOOKUP(A129,'Aux - pivots1'!$A:$E,5,0)=0, "",VLOOKUP(A129,'Aux - pivots1'!$A:$E,5,0))</f>
        <v/>
      </c>
    </row>
    <row r="130" spans="1:12" ht="16.2">
      <c r="A130" s="31" t="str">
        <f t="shared" si="1"/>
        <v>cd_imv_out_certifvlr_agua_qnt_snt_rnvv</v>
      </c>
      <c r="B130" s="174" t="s">
        <v>28</v>
      </c>
      <c r="C130" s="169" t="s">
        <v>54</v>
      </c>
      <c r="D130" s="165" t="s">
        <v>40</v>
      </c>
      <c r="E130" s="166" t="s">
        <v>120</v>
      </c>
      <c r="F130" s="165" t="s">
        <v>135</v>
      </c>
      <c r="G130" s="167" t="str">
        <f>VLOOKUP(A130,Plano_V3!$A$27:$G$573,7,0)</f>
        <v>2. Em Teste</v>
      </c>
      <c r="H130" s="167" t="s">
        <v>177</v>
      </c>
      <c r="I130" s="176"/>
      <c r="J130" s="190" t="str">
        <f>IF(VLOOKUP(A130,'Aux - pivots1'!$A:$E,3,0)=0, "",VLOOKUP(A130,'Aux - pivots1'!$A:$E,3,0))</f>
        <v/>
      </c>
      <c r="K130" s="190" t="str">
        <f>IF(VLOOKUP(A130,'Aux - pivots1'!$A:$E,4,0)=0, "",VLOOKUP(A130,'Aux - pivots1'!$A:$E,4,0))</f>
        <v/>
      </c>
      <c r="L130" s="190" t="str">
        <f>IF(VLOOKUP(A130,'Aux - pivots1'!$A:$E,5,0)=0, "",VLOOKUP(A130,'Aux - pivots1'!$A:$E,5,0))</f>
        <v/>
      </c>
    </row>
    <row r="131" spans="1:12" ht="16.2">
      <c r="A131" s="31" t="str">
        <f t="shared" si="1"/>
        <v>cd_imv_out_certifvlr_agua_qnt_sntr_rfrc</v>
      </c>
      <c r="B131" s="174" t="s">
        <v>28</v>
      </c>
      <c r="C131" s="169" t="s">
        <v>54</v>
      </c>
      <c r="D131" s="165" t="s">
        <v>40</v>
      </c>
      <c r="E131" s="166" t="s">
        <v>120</v>
      </c>
      <c r="F131" s="165" t="s">
        <v>136</v>
      </c>
      <c r="G131" s="167" t="str">
        <f>VLOOKUP(A131,Plano_V3!$A$27:$G$573,7,0)</f>
        <v>2. Em Teste</v>
      </c>
      <c r="H131" s="167" t="s">
        <v>177</v>
      </c>
      <c r="I131" s="176"/>
      <c r="J131" s="190" t="str">
        <f>IF(VLOOKUP(A131,'Aux - pivots1'!$A:$E,3,0)=0, "",VLOOKUP(A131,'Aux - pivots1'!$A:$E,3,0))</f>
        <v/>
      </c>
      <c r="K131" s="190" t="str">
        <f>IF(VLOOKUP(A131,'Aux - pivots1'!$A:$E,4,0)=0, "",VLOOKUP(A131,'Aux - pivots1'!$A:$E,4,0))</f>
        <v/>
      </c>
      <c r="L131" s="190" t="str">
        <f>IF(VLOOKUP(A131,'Aux - pivots1'!$A:$E,5,0)=0, "",VLOOKUP(A131,'Aux - pivots1'!$A:$E,5,0))</f>
        <v/>
      </c>
    </row>
    <row r="132" spans="1:12" ht="16.2">
      <c r="A132" s="31" t="str">
        <f t="shared" si="1"/>
        <v>cd_imv_out_certifvlr_alttt</v>
      </c>
      <c r="B132" s="174" t="s">
        <v>28</v>
      </c>
      <c r="C132" s="169" t="s">
        <v>54</v>
      </c>
      <c r="D132" s="165" t="s">
        <v>40</v>
      </c>
      <c r="E132" s="166" t="s">
        <v>120</v>
      </c>
      <c r="F132" s="165" t="s">
        <v>137</v>
      </c>
      <c r="G132" s="167" t="str">
        <f>VLOOKUP(A132,Plano_V3!$A$27:$G$573,7,0)</f>
        <v>2. Em Teste</v>
      </c>
      <c r="H132" s="167" t="s">
        <v>177</v>
      </c>
      <c r="I132" s="176"/>
      <c r="J132" s="190" t="str">
        <f>IF(VLOOKUP(A132,'Aux - pivots1'!$A:$E,3,0)=0, "",VLOOKUP(A132,'Aux - pivots1'!$A:$E,3,0))</f>
        <v/>
      </c>
      <c r="K132" s="190" t="str">
        <f>IF(VLOOKUP(A132,'Aux - pivots1'!$A:$E,4,0)=0, "",VLOOKUP(A132,'Aux - pivots1'!$A:$E,4,0))</f>
        <v/>
      </c>
      <c r="L132" s="190" t="str">
        <f>IF(VLOOKUP(A132,'Aux - pivots1'!$A:$E,5,0)=0, "",VLOOKUP(A132,'Aux - pivots1'!$A:$E,5,0))</f>
        <v/>
      </c>
    </row>
    <row r="133" spans="1:12" ht="16.2">
      <c r="A133" s="31" t="str">
        <f t="shared" si="1"/>
        <v>cd_imv_out_certifvlr_aqcmnt_ambnt_edfc</v>
      </c>
      <c r="B133" s="174" t="s">
        <v>28</v>
      </c>
      <c r="C133" s="169" t="s">
        <v>54</v>
      </c>
      <c r="D133" s="165" t="s">
        <v>40</v>
      </c>
      <c r="E133" s="166" t="s">
        <v>120</v>
      </c>
      <c r="F133" s="165" t="s">
        <v>138</v>
      </c>
      <c r="G133" s="167" t="str">
        <f>VLOOKUP(A133,Plano_V3!$A$27:$G$573,7,0)</f>
        <v>2. Em Teste</v>
      </c>
      <c r="H133" s="167" t="s">
        <v>177</v>
      </c>
      <c r="I133" s="176"/>
      <c r="J133" s="190" t="str">
        <f>IF(VLOOKUP(A133,'Aux - pivots1'!$A:$E,3,0)=0, "",VLOOKUP(A133,'Aux - pivots1'!$A:$E,3,0))</f>
        <v/>
      </c>
      <c r="K133" s="190" t="str">
        <f>IF(VLOOKUP(A133,'Aux - pivots1'!$A:$E,4,0)=0, "",VLOOKUP(A133,'Aux - pivots1'!$A:$E,4,0))</f>
        <v/>
      </c>
      <c r="L133" s="190" t="str">
        <f>IF(VLOOKUP(A133,'Aux - pivots1'!$A:$E,5,0)=0, "",VLOOKUP(A133,'Aux - pivots1'!$A:$E,5,0))</f>
        <v/>
      </c>
    </row>
    <row r="134" spans="1:12" ht="16.2">
      <c r="A134" s="31" t="str">
        <f t="shared" si="1"/>
        <v>cd_imv_out_certifvlr_aqcmnt_ambnt_rfrc</v>
      </c>
      <c r="B134" s="174" t="s">
        <v>28</v>
      </c>
      <c r="C134" s="169" t="s">
        <v>54</v>
      </c>
      <c r="D134" s="165" t="s">
        <v>40</v>
      </c>
      <c r="E134" s="166" t="s">
        <v>120</v>
      </c>
      <c r="F134" s="165" t="s">
        <v>139</v>
      </c>
      <c r="G134" s="167" t="str">
        <f>VLOOKUP(A134,Plano_V3!$A$27:$G$573,7,0)</f>
        <v>2. Em Teste</v>
      </c>
      <c r="H134" s="167" t="s">
        <v>177</v>
      </c>
      <c r="I134" s="176"/>
      <c r="J134" s="190" t="str">
        <f>IF(VLOOKUP(A134,'Aux - pivots1'!$A:$E,3,0)=0, "",VLOOKUP(A134,'Aux - pivots1'!$A:$E,3,0))</f>
        <v/>
      </c>
      <c r="K134" s="190" t="str">
        <f>IF(VLOOKUP(A134,'Aux - pivots1'!$A:$E,4,0)=0, "",VLOOKUP(A134,'Aux - pivots1'!$A:$E,4,0))</f>
        <v/>
      </c>
      <c r="L134" s="190" t="str">
        <f>IF(VLOOKUP(A134,'Aux - pivots1'!$A:$E,5,0)=0, "",VLOOKUP(A134,'Aux - pivots1'!$A:$E,5,0))</f>
        <v/>
      </c>
    </row>
    <row r="135" spans="1:12" ht="16.2">
      <c r="A135" s="31" t="str">
        <f t="shared" si="1"/>
        <v>cd_imv_out_certifvlr_aqcmnt_ambnt_rnvv</v>
      </c>
      <c r="B135" s="174" t="s">
        <v>28</v>
      </c>
      <c r="C135" s="169" t="s">
        <v>54</v>
      </c>
      <c r="D135" s="165" t="s">
        <v>40</v>
      </c>
      <c r="E135" s="166" t="s">
        <v>120</v>
      </c>
      <c r="F135" s="165" t="s">
        <v>140</v>
      </c>
      <c r="G135" s="167" t="str">
        <f>VLOOKUP(A135,Plano_V3!$A$27:$G$573,7,0)</f>
        <v>2. Em Teste</v>
      </c>
      <c r="H135" s="167" t="s">
        <v>177</v>
      </c>
      <c r="I135" s="176"/>
      <c r="J135" s="190" t="str">
        <f>IF(VLOOKUP(A135,'Aux - pivots1'!$A:$E,3,0)=0, "",VLOOKUP(A135,'Aux - pivots1'!$A:$E,3,0))</f>
        <v/>
      </c>
      <c r="K135" s="190" t="str">
        <f>IF(VLOOKUP(A135,'Aux - pivots1'!$A:$E,4,0)=0, "",VLOOKUP(A135,'Aux - pivots1'!$A:$E,4,0))</f>
        <v/>
      </c>
      <c r="L135" s="190" t="str">
        <f>IF(VLOOKUP(A135,'Aux - pivots1'!$A:$E,5,0)=0, "",VLOOKUP(A135,'Aux - pivots1'!$A:$E,5,0))</f>
        <v/>
      </c>
    </row>
    <row r="136" spans="1:12" ht="16.2">
      <c r="A136" s="31" t="str">
        <f t="shared" ref="A136:A199" si="2">E136&amp;F136</f>
        <v>cd_imv_out_certifvlr_arrfcmnt_ambnt_edfc</v>
      </c>
      <c r="B136" s="174" t="s">
        <v>28</v>
      </c>
      <c r="C136" s="169" t="s">
        <v>54</v>
      </c>
      <c r="D136" s="165" t="s">
        <v>40</v>
      </c>
      <c r="E136" s="166" t="s">
        <v>120</v>
      </c>
      <c r="F136" s="165" t="s">
        <v>141</v>
      </c>
      <c r="G136" s="167" t="str">
        <f>VLOOKUP(A136,Plano_V3!$A$27:$G$573,7,0)</f>
        <v>2. Em Teste</v>
      </c>
      <c r="H136" s="167" t="s">
        <v>177</v>
      </c>
      <c r="I136" s="176"/>
      <c r="J136" s="190" t="str">
        <f>IF(VLOOKUP(A136,'Aux - pivots1'!$A:$E,3,0)=0, "",VLOOKUP(A136,'Aux - pivots1'!$A:$E,3,0))</f>
        <v/>
      </c>
      <c r="K136" s="190" t="str">
        <f>IF(VLOOKUP(A136,'Aux - pivots1'!$A:$E,4,0)=0, "",VLOOKUP(A136,'Aux - pivots1'!$A:$E,4,0))</f>
        <v/>
      </c>
      <c r="L136" s="190" t="str">
        <f>IF(VLOOKUP(A136,'Aux - pivots1'!$A:$E,5,0)=0, "",VLOOKUP(A136,'Aux - pivots1'!$A:$E,5,0))</f>
        <v/>
      </c>
    </row>
    <row r="137" spans="1:12" ht="16.2">
      <c r="A137" s="31" t="str">
        <f t="shared" si="2"/>
        <v>cd_imv_out_certifvlr_arrfcmnt_ambnt_renvv</v>
      </c>
      <c r="B137" s="174" t="s">
        <v>28</v>
      </c>
      <c r="C137" s="169" t="s">
        <v>54</v>
      </c>
      <c r="D137" s="165" t="s">
        <v>40</v>
      </c>
      <c r="E137" s="166" t="s">
        <v>120</v>
      </c>
      <c r="F137" s="165" t="s">
        <v>142</v>
      </c>
      <c r="G137" s="167" t="str">
        <f>VLOOKUP(A137,Plano_V3!$A$27:$G$573,7,0)</f>
        <v>2. Em Teste</v>
      </c>
      <c r="H137" s="167" t="s">
        <v>177</v>
      </c>
      <c r="I137" s="176"/>
      <c r="J137" s="190" t="str">
        <f>IF(VLOOKUP(A137,'Aux - pivots1'!$A:$E,3,0)=0, "",VLOOKUP(A137,'Aux - pivots1'!$A:$E,3,0))</f>
        <v/>
      </c>
      <c r="K137" s="190" t="str">
        <f>IF(VLOOKUP(A137,'Aux - pivots1'!$A:$E,4,0)=0, "",VLOOKUP(A137,'Aux - pivots1'!$A:$E,4,0))</f>
        <v/>
      </c>
      <c r="L137" s="190" t="str">
        <f>IF(VLOOKUP(A137,'Aux - pivots1'!$A:$E,5,0)=0, "",VLOOKUP(A137,'Aux - pivots1'!$A:$E,5,0))</f>
        <v/>
      </c>
    </row>
    <row r="138" spans="1:12" ht="16.2">
      <c r="A138" s="31" t="str">
        <f t="shared" si="2"/>
        <v>cd_imv_out_certifvlr_arrfcmnt_ambnt_rfrc</v>
      </c>
      <c r="B138" s="174" t="s">
        <v>28</v>
      </c>
      <c r="C138" s="169" t="s">
        <v>54</v>
      </c>
      <c r="D138" s="165" t="s">
        <v>40</v>
      </c>
      <c r="E138" s="166" t="s">
        <v>120</v>
      </c>
      <c r="F138" s="165" t="s">
        <v>143</v>
      </c>
      <c r="G138" s="167" t="str">
        <f>VLOOKUP(A138,Plano_V3!$A$27:$G$573,7,0)</f>
        <v>2. Em Teste</v>
      </c>
      <c r="H138" s="167" t="s">
        <v>177</v>
      </c>
      <c r="I138" s="176"/>
      <c r="J138" s="190" t="str">
        <f>IF(VLOOKUP(A138,'Aux - pivots1'!$A:$E,3,0)=0, "",VLOOKUP(A138,'Aux - pivots1'!$A:$E,3,0))</f>
        <v/>
      </c>
      <c r="K138" s="190" t="str">
        <f>IF(VLOOKUP(A138,'Aux - pivots1'!$A:$E,4,0)=0, "",VLOOKUP(A138,'Aux - pivots1'!$A:$E,4,0))</f>
        <v/>
      </c>
      <c r="L138" s="190" t="str">
        <f>IF(VLOOKUP(A138,'Aux - pivots1'!$A:$E,5,0)=0, "",VLOOKUP(A138,'Aux - pivots1'!$A:$E,5,0))</f>
        <v/>
      </c>
    </row>
    <row r="139" spans="1:12" ht="16.2">
      <c r="A139" s="31" t="str">
        <f t="shared" si="2"/>
        <v>cd_imv_out_certifvlr_class_enrg_aps_mdd</v>
      </c>
      <c r="B139" s="174" t="s">
        <v>28</v>
      </c>
      <c r="C139" s="169" t="s">
        <v>54</v>
      </c>
      <c r="D139" s="165" t="s">
        <v>40</v>
      </c>
      <c r="E139" s="166" t="s">
        <v>120</v>
      </c>
      <c r="F139" s="165" t="s">
        <v>144</v>
      </c>
      <c r="G139" s="167" t="str">
        <f>VLOOKUP(A139,Plano_V3!$A$27:$G$573,7,0)</f>
        <v>2. Em Teste</v>
      </c>
      <c r="H139" s="167" t="s">
        <v>177</v>
      </c>
      <c r="I139" s="176"/>
      <c r="J139" s="190" t="str">
        <f>IF(VLOOKUP(A139,'Aux - pivots1'!$A:$E,3,0)=0, "",VLOOKUP(A139,'Aux - pivots1'!$A:$E,3,0))</f>
        <v/>
      </c>
      <c r="K139" s="190" t="str">
        <f>IF(VLOOKUP(A139,'Aux - pivots1'!$A:$E,4,0)=0, "",VLOOKUP(A139,'Aux - pivots1'!$A:$E,4,0))</f>
        <v/>
      </c>
      <c r="L139" s="190" t="str">
        <f>IF(VLOOKUP(A139,'Aux - pivots1'!$A:$E,5,0)=0, "",VLOOKUP(A139,'Aux - pivots1'!$A:$E,5,0))</f>
        <v/>
      </c>
    </row>
    <row r="140" spans="1:12" ht="16.2">
      <c r="A140" s="31" t="str">
        <f t="shared" si="2"/>
        <v>cd_imv_out_certifvlr_cnsm_ano</v>
      </c>
      <c r="B140" s="174" t="s">
        <v>28</v>
      </c>
      <c r="C140" s="169" t="s">
        <v>54</v>
      </c>
      <c r="D140" s="165" t="s">
        <v>40</v>
      </c>
      <c r="E140" s="166" t="s">
        <v>120</v>
      </c>
      <c r="F140" s="165" t="s">
        <v>51</v>
      </c>
      <c r="G140" s="167" t="str">
        <f>VLOOKUP(A140,Plano_V3!$A$27:$G$573,7,0)</f>
        <v>2. Em Teste</v>
      </c>
      <c r="H140" s="167" t="s">
        <v>177</v>
      </c>
      <c r="I140" s="176"/>
      <c r="J140" s="190" t="str">
        <f>IF(VLOOKUP(A140,'Aux - pivots1'!$A:$E,3,0)=0, "",VLOOKUP(A140,'Aux - pivots1'!$A:$E,3,0))</f>
        <v/>
      </c>
      <c r="K140" s="190" t="str">
        <f>IF(VLOOKUP(A140,'Aux - pivots1'!$A:$E,4,0)=0, "",VLOOKUP(A140,'Aux - pivots1'!$A:$E,4,0))</f>
        <v/>
      </c>
      <c r="L140" s="190" t="str">
        <f>IF(VLOOKUP(A140,'Aux - pivots1'!$A:$E,5,0)=0, "",VLOOKUP(A140,'Aux - pivots1'!$A:$E,5,0))</f>
        <v/>
      </c>
    </row>
    <row r="141" spans="1:12" ht="16.2">
      <c r="A141" s="31" t="str">
        <f t="shared" si="2"/>
        <v>cd_imv_out_certifvlr_comp_trmc_cbrtrs</v>
      </c>
      <c r="B141" s="174" t="s">
        <v>28</v>
      </c>
      <c r="C141" s="169" t="s">
        <v>54</v>
      </c>
      <c r="D141" s="165" t="s">
        <v>40</v>
      </c>
      <c r="E141" s="166" t="s">
        <v>120</v>
      </c>
      <c r="F141" s="165" t="s">
        <v>145</v>
      </c>
      <c r="G141" s="167" t="str">
        <f>VLOOKUP(A141,Plano_V3!$A$27:$G$573,7,0)</f>
        <v>2. Em Teste</v>
      </c>
      <c r="H141" s="167" t="s">
        <v>177</v>
      </c>
      <c r="I141" s="176"/>
      <c r="J141" s="190" t="str">
        <f>IF(VLOOKUP(A141,'Aux - pivots1'!$A:$E,3,0)=0, "",VLOOKUP(A141,'Aux - pivots1'!$A:$E,3,0))</f>
        <v/>
      </c>
      <c r="K141" s="190" t="str">
        <f>IF(VLOOKUP(A141,'Aux - pivots1'!$A:$E,4,0)=0, "",VLOOKUP(A141,'Aux - pivots1'!$A:$E,4,0))</f>
        <v/>
      </c>
      <c r="L141" s="190" t="str">
        <f>IF(VLOOKUP(A141,'Aux - pivots1'!$A:$E,5,0)=0, "",VLOOKUP(A141,'Aux - pivots1'!$A:$E,5,0))</f>
        <v/>
      </c>
    </row>
    <row r="142" spans="1:12" ht="16.2">
      <c r="A142" s="31" t="str">
        <f t="shared" si="2"/>
        <v>cd_imv_out_certifvlr_comp_trmc_jnls</v>
      </c>
      <c r="B142" s="174" t="s">
        <v>28</v>
      </c>
      <c r="C142" s="169" t="s">
        <v>54</v>
      </c>
      <c r="D142" s="165" t="s">
        <v>40</v>
      </c>
      <c r="E142" s="166" t="s">
        <v>120</v>
      </c>
      <c r="F142" s="165" t="s">
        <v>146</v>
      </c>
      <c r="G142" s="167" t="str">
        <f>VLOOKUP(A142,Plano_V3!$A$27:$G$573,7,0)</f>
        <v>2. Em Teste</v>
      </c>
      <c r="H142" s="167" t="s">
        <v>177</v>
      </c>
      <c r="I142" s="176"/>
      <c r="J142" s="190" t="str">
        <f>IF(VLOOKUP(A142,'Aux - pivots1'!$A:$E,3,0)=0, "",VLOOKUP(A142,'Aux - pivots1'!$A:$E,3,0))</f>
        <v/>
      </c>
      <c r="K142" s="190" t="str">
        <f>IF(VLOOKUP(A142,'Aux - pivots1'!$A:$E,4,0)=0, "",VLOOKUP(A142,'Aux - pivots1'!$A:$E,4,0))</f>
        <v/>
      </c>
      <c r="L142" s="190" t="str">
        <f>IF(VLOOKUP(A142,'Aux - pivots1'!$A:$E,5,0)=0, "",VLOOKUP(A142,'Aux - pivots1'!$A:$E,5,0))</f>
        <v/>
      </c>
    </row>
    <row r="143" spans="1:12" ht="16.2">
      <c r="A143" s="31" t="str">
        <f t="shared" si="2"/>
        <v>cd_imv_out_certifvlr_comp_trmc_prds</v>
      </c>
      <c r="B143" s="174" t="s">
        <v>28</v>
      </c>
      <c r="C143" s="169" t="s">
        <v>54</v>
      </c>
      <c r="D143" s="165" t="s">
        <v>40</v>
      </c>
      <c r="E143" s="166" t="s">
        <v>120</v>
      </c>
      <c r="F143" s="165" t="s">
        <v>147</v>
      </c>
      <c r="G143" s="167" t="str">
        <f>VLOOKUP(A143,Plano_V3!$A$27:$G$573,7,0)</f>
        <v>2. Em Teste</v>
      </c>
      <c r="H143" s="167" t="s">
        <v>177</v>
      </c>
      <c r="I143" s="176"/>
      <c r="J143" s="190" t="str">
        <f>IF(VLOOKUP(A143,'Aux - pivots1'!$A:$E,3,0)=0, "",VLOOKUP(A143,'Aux - pivots1'!$A:$E,3,0))</f>
        <v/>
      </c>
      <c r="K143" s="190" t="str">
        <f>IF(VLOOKUP(A143,'Aux - pivots1'!$A:$E,4,0)=0, "",VLOOKUP(A143,'Aux - pivots1'!$A:$E,4,0))</f>
        <v/>
      </c>
      <c r="L143" s="190" t="str">
        <f>IF(VLOOKUP(A143,'Aux - pivots1'!$A:$E,5,0)=0, "",VLOOKUP(A143,'Aux - pivots1'!$A:$E,5,0))</f>
        <v/>
      </c>
    </row>
    <row r="144" spans="1:12" ht="16.2">
      <c r="A144" s="31" t="str">
        <f t="shared" si="2"/>
        <v>cd_imv_out_certifvlr_comp_trmc_pvmnts</v>
      </c>
      <c r="B144" s="174" t="s">
        <v>28</v>
      </c>
      <c r="C144" s="169" t="s">
        <v>54</v>
      </c>
      <c r="D144" s="165" t="s">
        <v>40</v>
      </c>
      <c r="E144" s="166" t="s">
        <v>120</v>
      </c>
      <c r="F144" s="165" t="s">
        <v>148</v>
      </c>
      <c r="G144" s="167" t="str">
        <f>VLOOKUP(A144,Plano_V3!$A$27:$G$573,7,0)</f>
        <v>2. Em Teste</v>
      </c>
      <c r="H144" s="167" t="s">
        <v>177</v>
      </c>
      <c r="I144" s="176"/>
      <c r="J144" s="190" t="str">
        <f>IF(VLOOKUP(A144,'Aux - pivots1'!$A:$E,3,0)=0, "",VLOOKUP(A144,'Aux - pivots1'!$A:$E,3,0))</f>
        <v/>
      </c>
      <c r="K144" s="190" t="str">
        <f>IF(VLOOKUP(A144,'Aux - pivots1'!$A:$E,4,0)=0, "",VLOOKUP(A144,'Aux - pivots1'!$A:$E,4,0))</f>
        <v/>
      </c>
      <c r="L144" s="190" t="str">
        <f>IF(VLOOKUP(A144,'Aux - pivots1'!$A:$E,5,0)=0, "",VLOOKUP(A144,'Aux - pivots1'!$A:$E,5,0))</f>
        <v/>
      </c>
    </row>
    <row r="145" spans="1:12" ht="16.2">
      <c r="A145" s="31" t="str">
        <f t="shared" si="2"/>
        <v>cd_imv_out_certifvlr_comp_trmc_sstmtcn_vntld</v>
      </c>
      <c r="B145" s="174" t="s">
        <v>28</v>
      </c>
      <c r="C145" s="169" t="s">
        <v>54</v>
      </c>
      <c r="D145" s="165" t="s">
        <v>40</v>
      </c>
      <c r="E145" s="166" t="s">
        <v>120</v>
      </c>
      <c r="F145" s="165" t="s">
        <v>149</v>
      </c>
      <c r="G145" s="167" t="str">
        <f>VLOOKUP(A145,Plano_V3!$A$27:$G$573,7,0)</f>
        <v>2. Em Teste</v>
      </c>
      <c r="H145" s="167" t="s">
        <v>177</v>
      </c>
      <c r="I145" s="176"/>
      <c r="J145" s="190" t="str">
        <f>IF(VLOOKUP(A145,'Aux - pivots1'!$A:$E,3,0)=0, "",VLOOKUP(A145,'Aux - pivots1'!$A:$E,3,0))</f>
        <v/>
      </c>
      <c r="K145" s="190" t="str">
        <f>IF(VLOOKUP(A145,'Aux - pivots1'!$A:$E,4,0)=0, "",VLOOKUP(A145,'Aux - pivots1'!$A:$E,4,0))</f>
        <v/>
      </c>
      <c r="L145" s="190" t="str">
        <f>IF(VLOOKUP(A145,'Aux - pivots1'!$A:$E,5,0)=0, "",VLOOKUP(A145,'Aux - pivots1'!$A:$E,5,0))</f>
        <v/>
      </c>
    </row>
    <row r="146" spans="1:12" ht="16.2">
      <c r="A146" s="31" t="str">
        <f t="shared" si="2"/>
        <v>cd_imv_out_certifvlr_cst_ttl_invstmnt_estmd</v>
      </c>
      <c r="B146" s="174" t="s">
        <v>28</v>
      </c>
      <c r="C146" s="169" t="s">
        <v>54</v>
      </c>
      <c r="D146" s="165" t="s">
        <v>40</v>
      </c>
      <c r="E146" s="166" t="s">
        <v>120</v>
      </c>
      <c r="F146" s="165" t="s">
        <v>150</v>
      </c>
      <c r="G146" s="167" t="str">
        <f>VLOOKUP(A146,Plano_V3!$A$27:$G$573,7,0)</f>
        <v>2. Em Teste</v>
      </c>
      <c r="H146" s="167" t="s">
        <v>177</v>
      </c>
      <c r="I146" s="176"/>
      <c r="J146" s="190" t="str">
        <f>IF(VLOOKUP(A146,'Aux - pivots1'!$A:$E,3,0)=0, "",VLOOKUP(A146,'Aux - pivots1'!$A:$E,3,0))</f>
        <v/>
      </c>
      <c r="K146" s="190" t="str">
        <f>IF(VLOOKUP(A146,'Aux - pivots1'!$A:$E,4,0)=0, "",VLOOKUP(A146,'Aux - pivots1'!$A:$E,4,0))</f>
        <v/>
      </c>
      <c r="L146" s="190" t="str">
        <f>IF(VLOOKUP(A146,'Aux - pivots1'!$A:$E,5,0)=0, "",VLOOKUP(A146,'Aux - pivots1'!$A:$E,5,0))</f>
        <v/>
      </c>
    </row>
    <row r="147" spans="1:12" ht="16.2">
      <c r="A147" s="31" t="str">
        <f t="shared" si="2"/>
        <v>cd_imv_out_certifvlr_drc_estc_aqcmnt</v>
      </c>
      <c r="B147" s="174" t="s">
        <v>28</v>
      </c>
      <c r="C147" s="169" t="s">
        <v>54</v>
      </c>
      <c r="D147" s="165" t="s">
        <v>40</v>
      </c>
      <c r="E147" s="166" t="s">
        <v>120</v>
      </c>
      <c r="F147" s="165" t="s">
        <v>151</v>
      </c>
      <c r="G147" s="167" t="str">
        <f>VLOOKUP(A147,Plano_V3!$A$27:$G$573,7,0)</f>
        <v>2. Em Teste</v>
      </c>
      <c r="H147" s="167" t="s">
        <v>177</v>
      </c>
      <c r="I147" s="176"/>
      <c r="J147" s="190" t="str">
        <f>IF(VLOOKUP(A147,'Aux - pivots1'!$A:$E,3,0)=0, "",VLOOKUP(A147,'Aux - pivots1'!$A:$E,3,0))</f>
        <v/>
      </c>
      <c r="K147" s="190" t="str">
        <f>IF(VLOOKUP(A147,'Aux - pivots1'!$A:$E,4,0)=0, "",VLOOKUP(A147,'Aux - pivots1'!$A:$E,4,0))</f>
        <v/>
      </c>
      <c r="L147" s="190" t="str">
        <f>IF(VLOOKUP(A147,'Aux - pivots1'!$A:$E,5,0)=0, "",VLOOKUP(A147,'Aux - pivots1'!$A:$E,5,0))</f>
        <v/>
      </c>
    </row>
    <row r="148" spans="1:12" ht="16.2">
      <c r="A148" s="31" t="str">
        <f t="shared" si="2"/>
        <v>cd_imv_out_certifvlr_drc_estc_arrfcmnt</v>
      </c>
      <c r="B148" s="174" t="s">
        <v>28</v>
      </c>
      <c r="C148" s="169" t="s">
        <v>54</v>
      </c>
      <c r="D148" s="165" t="s">
        <v>40</v>
      </c>
      <c r="E148" s="166" t="s">
        <v>120</v>
      </c>
      <c r="F148" s="165" t="s">
        <v>152</v>
      </c>
      <c r="G148" s="167" t="str">
        <f>VLOOKUP(A148,Plano_V3!$A$27:$G$573,7,0)</f>
        <v>2. Em Teste</v>
      </c>
      <c r="H148" s="167" t="s">
        <v>177</v>
      </c>
      <c r="I148" s="176"/>
      <c r="J148" s="190" t="str">
        <f>IF(VLOOKUP(A148,'Aux - pivots1'!$A:$E,3,0)=0, "",VLOOKUP(A148,'Aux - pivots1'!$A:$E,3,0))</f>
        <v/>
      </c>
      <c r="K148" s="190" t="str">
        <f>IF(VLOOKUP(A148,'Aux - pivots1'!$A:$E,4,0)=0, "",VLOOKUP(A148,'Aux - pivots1'!$A:$E,4,0))</f>
        <v/>
      </c>
      <c r="L148" s="190" t="str">
        <f>IF(VLOOKUP(A148,'Aux - pivots1'!$A:$E,5,0)=0, "",VLOOKUP(A148,'Aux - pivots1'!$A:$E,5,0))</f>
        <v/>
      </c>
    </row>
    <row r="149" spans="1:12" ht="16.2">
      <c r="A149" s="31" t="str">
        <f t="shared" si="2"/>
        <v>cd_imv_out_certifvlr_emss_ano</v>
      </c>
      <c r="B149" s="174" t="s">
        <v>28</v>
      </c>
      <c r="C149" s="169" t="s">
        <v>54</v>
      </c>
      <c r="D149" s="165" t="s">
        <v>40</v>
      </c>
      <c r="E149" s="166" t="s">
        <v>120</v>
      </c>
      <c r="F149" s="165" t="s">
        <v>52</v>
      </c>
      <c r="G149" s="167" t="str">
        <f>VLOOKUP(A149,Plano_V3!$A$27:$G$573,7,0)</f>
        <v>2. Em Teste</v>
      </c>
      <c r="H149" s="167" t="s">
        <v>177</v>
      </c>
      <c r="I149" s="176"/>
      <c r="J149" s="190" t="str">
        <f>IF(VLOOKUP(A149,'Aux - pivots1'!$A:$E,3,0)=0, "",VLOOKUP(A149,'Aux - pivots1'!$A:$E,3,0))</f>
        <v/>
      </c>
      <c r="K149" s="190" t="str">
        <f>IF(VLOOKUP(A149,'Aux - pivots1'!$A:$E,4,0)=0, "",VLOOKUP(A149,'Aux - pivots1'!$A:$E,4,0))</f>
        <v/>
      </c>
      <c r="L149" s="190" t="str">
        <f>IF(VLOOKUP(A149,'Aux - pivots1'!$A:$E,5,0)=0, "",VLOOKUP(A149,'Aux - pivots1'!$A:$E,5,0))</f>
        <v/>
      </c>
    </row>
    <row r="150" spans="1:12" ht="16.2">
      <c r="A150" s="31" t="str">
        <f t="shared" si="2"/>
        <v>cd_imv_out_certifvlr_emss_co2</v>
      </c>
      <c r="B150" s="174" t="s">
        <v>28</v>
      </c>
      <c r="C150" s="169" t="s">
        <v>54</v>
      </c>
      <c r="D150" s="165" t="s">
        <v>40</v>
      </c>
      <c r="E150" s="166" t="s">
        <v>120</v>
      </c>
      <c r="F150" s="165" t="s">
        <v>153</v>
      </c>
      <c r="G150" s="167" t="str">
        <f>VLOOKUP(A150,Plano_V3!$A$27:$G$573,7,0)</f>
        <v>2. Em Teste</v>
      </c>
      <c r="H150" s="167" t="s">
        <v>177</v>
      </c>
      <c r="I150" s="176"/>
      <c r="J150" s="190" t="str">
        <f>IF(VLOOKUP(A150,'Aux - pivots1'!$A:$E,3,0)=0, "",VLOOKUP(A150,'Aux - pivots1'!$A:$E,3,0))</f>
        <v/>
      </c>
      <c r="K150" s="190" t="str">
        <f>IF(VLOOKUP(A150,'Aux - pivots1'!$A:$E,4,0)=0, "",VLOOKUP(A150,'Aux - pivots1'!$A:$E,4,0))</f>
        <v/>
      </c>
      <c r="L150" s="190" t="str">
        <f>IF(VLOOKUP(A150,'Aux - pivots1'!$A:$E,5,0)=0, "",VLOOKUP(A150,'Aux - pivots1'!$A:$E,5,0))</f>
        <v/>
      </c>
    </row>
    <row r="151" spans="1:12" ht="16.2">
      <c r="A151" s="31" t="str">
        <f t="shared" si="2"/>
        <v>cd_imv_out_certifvlr_enrg_eltc_vntldr</v>
      </c>
      <c r="B151" s="174" t="s">
        <v>28</v>
      </c>
      <c r="C151" s="169" t="s">
        <v>54</v>
      </c>
      <c r="D151" s="165" t="s">
        <v>40</v>
      </c>
      <c r="E151" s="166" t="s">
        <v>120</v>
      </c>
      <c r="F151" s="165" t="s">
        <v>154</v>
      </c>
      <c r="G151" s="167" t="str">
        <f>VLOOKUP(A151,Plano_V3!$A$27:$G$573,7,0)</f>
        <v>2. Em Teste</v>
      </c>
      <c r="H151" s="167" t="s">
        <v>177</v>
      </c>
      <c r="I151" s="176"/>
      <c r="J151" s="190" t="str">
        <f>IF(VLOOKUP(A151,'Aux - pivots1'!$A:$E,3,0)=0, "",VLOOKUP(A151,'Aux - pivots1'!$A:$E,3,0))</f>
        <v/>
      </c>
      <c r="K151" s="190" t="str">
        <f>IF(VLOOKUP(A151,'Aux - pivots1'!$A:$E,4,0)=0, "",VLOOKUP(A151,'Aux - pivots1'!$A:$E,4,0))</f>
        <v/>
      </c>
      <c r="L151" s="190" t="str">
        <f>IF(VLOOKUP(A151,'Aux - pivots1'!$A:$E,5,0)=0, "",VLOOKUP(A151,'Aux - pivots1'!$A:$E,5,0))</f>
        <v/>
      </c>
    </row>
    <row r="152" spans="1:12" ht="16.2">
      <c r="A152" s="31" t="str">
        <f t="shared" si="2"/>
        <v>cd_imv_out_certifvlr_enrg_fnts_rnvv_otr_uso</v>
      </c>
      <c r="B152" s="174" t="s">
        <v>28</v>
      </c>
      <c r="C152" s="169" t="s">
        <v>54</v>
      </c>
      <c r="D152" s="165" t="s">
        <v>40</v>
      </c>
      <c r="E152" s="166" t="s">
        <v>120</v>
      </c>
      <c r="F152" s="165" t="s">
        <v>155</v>
      </c>
      <c r="G152" s="167" t="str">
        <f>VLOOKUP(A152,Plano_V3!$A$27:$G$573,7,0)</f>
        <v>2. Em Teste</v>
      </c>
      <c r="H152" s="167" t="s">
        <v>177</v>
      </c>
      <c r="I152" s="176"/>
      <c r="J152" s="190" t="str">
        <f>IF(VLOOKUP(A152,'Aux - pivots1'!$A:$E,3,0)=0, "",VLOOKUP(A152,'Aux - pivots1'!$A:$E,3,0))</f>
        <v/>
      </c>
      <c r="K152" s="190" t="str">
        <f>IF(VLOOKUP(A152,'Aux - pivots1'!$A:$E,4,0)=0, "",VLOOKUP(A152,'Aux - pivots1'!$A:$E,4,0))</f>
        <v/>
      </c>
      <c r="L152" s="190" t="str">
        <f>IF(VLOOKUP(A152,'Aux - pivots1'!$A:$E,5,0)=0, "",VLOOKUP(A152,'Aux - pivots1'!$A:$E,5,0))</f>
        <v/>
      </c>
    </row>
    <row r="153" spans="1:12" ht="16.2">
      <c r="A153" s="31" t="str">
        <f t="shared" si="2"/>
        <v>cd_imv_out_certifvlr_enrg_fnts_rnvv_regl</v>
      </c>
      <c r="B153" s="174" t="s">
        <v>28</v>
      </c>
      <c r="C153" s="169" t="s">
        <v>54</v>
      </c>
      <c r="D153" s="165" t="s">
        <v>40</v>
      </c>
      <c r="E153" s="166" t="s">
        <v>120</v>
      </c>
      <c r="F153" s="165" t="s">
        <v>156</v>
      </c>
      <c r="G153" s="167" t="str">
        <f>VLOOKUP(A153,Plano_V3!$A$27:$G$573,7,0)</f>
        <v>2. Em Teste</v>
      </c>
      <c r="H153" s="167" t="s">
        <v>177</v>
      </c>
      <c r="I153" s="176"/>
      <c r="J153" s="190" t="str">
        <f>IF(VLOOKUP(A153,'Aux - pivots1'!$A:$E,3,0)=0, "",VLOOKUP(A153,'Aux - pivots1'!$A:$E,3,0))</f>
        <v/>
      </c>
      <c r="K153" s="190" t="str">
        <f>IF(VLOOKUP(A153,'Aux - pivots1'!$A:$E,4,0)=0, "",VLOOKUP(A153,'Aux - pivots1'!$A:$E,4,0))</f>
        <v/>
      </c>
      <c r="L153" s="190" t="str">
        <f>IF(VLOOKUP(A153,'Aux - pivots1'!$A:$E,5,0)=0, "",VLOOKUP(A153,'Aux - pivots1'!$A:$E,5,0))</f>
        <v/>
      </c>
    </row>
    <row r="154" spans="1:12" ht="16.2">
      <c r="A154" s="31" t="str">
        <f t="shared" si="2"/>
        <v>cd_imv_out_certifvlr_enrg_renew</v>
      </c>
      <c r="B154" s="174" t="s">
        <v>28</v>
      </c>
      <c r="C154" s="169" t="s">
        <v>54</v>
      </c>
      <c r="D154" s="165" t="s">
        <v>40</v>
      </c>
      <c r="E154" s="166" t="s">
        <v>120</v>
      </c>
      <c r="F154" s="165" t="s">
        <v>157</v>
      </c>
      <c r="G154" s="167" t="str">
        <f>VLOOKUP(A154,Plano_V3!$A$27:$G$573,7,0)</f>
        <v>2. Em Teste</v>
      </c>
      <c r="H154" s="167" t="s">
        <v>177</v>
      </c>
      <c r="I154" s="176"/>
      <c r="J154" s="190" t="str">
        <f>IF(VLOOKUP(A154,'Aux - pivots1'!$A:$E,3,0)=0, "",VLOOKUP(A154,'Aux - pivots1'!$A:$E,3,0))</f>
        <v/>
      </c>
      <c r="K154" s="190" t="str">
        <f>IF(VLOOKUP(A154,'Aux - pivots1'!$A:$E,4,0)=0, "",VLOOKUP(A154,'Aux - pivots1'!$A:$E,4,0))</f>
        <v/>
      </c>
      <c r="L154" s="190" t="str">
        <f>IF(VLOOKUP(A154,'Aux - pivots1'!$A:$E,5,0)=0, "",VLOOKUP(A154,'Aux - pivots1'!$A:$E,5,0))</f>
        <v/>
      </c>
    </row>
    <row r="155" spans="1:12" ht="16.2">
      <c r="A155" s="31" t="str">
        <f t="shared" si="2"/>
        <v>cd_imv_out_certifvlr_enrg_utl_agua_qt_snt</v>
      </c>
      <c r="B155" s="174" t="s">
        <v>28</v>
      </c>
      <c r="C155" s="169" t="s">
        <v>54</v>
      </c>
      <c r="D155" s="165" t="s">
        <v>40</v>
      </c>
      <c r="E155" s="166" t="s">
        <v>120</v>
      </c>
      <c r="F155" s="165" t="s">
        <v>158</v>
      </c>
      <c r="G155" s="167" t="str">
        <f>VLOOKUP(A155,Plano_V3!$A$27:$G$573,7,0)</f>
        <v>2. Em Teste</v>
      </c>
      <c r="H155" s="167" t="s">
        <v>177</v>
      </c>
      <c r="I155" s="176"/>
      <c r="J155" s="190" t="str">
        <f>IF(VLOOKUP(A155,'Aux - pivots1'!$A:$E,3,0)=0, "",VLOOKUP(A155,'Aux - pivots1'!$A:$E,3,0))</f>
        <v/>
      </c>
      <c r="K155" s="190" t="str">
        <f>IF(VLOOKUP(A155,'Aux - pivots1'!$A:$E,4,0)=0, "",VLOOKUP(A155,'Aux - pivots1'!$A:$E,4,0))</f>
        <v/>
      </c>
      <c r="L155" s="190" t="str">
        <f>IF(VLOOKUP(A155,'Aux - pivots1'!$A:$E,5,0)=0, "",VLOOKUP(A155,'Aux - pivots1'!$A:$E,5,0))</f>
        <v/>
      </c>
    </row>
    <row r="156" spans="1:12" ht="16.2">
      <c r="A156" s="31" t="str">
        <f t="shared" si="2"/>
        <v>cd_imv_out_certifvlr_enrg_utl_arrfcmnt</v>
      </c>
      <c r="B156" s="174" t="s">
        <v>28</v>
      </c>
      <c r="C156" s="169" t="s">
        <v>54</v>
      </c>
      <c r="D156" s="165" t="s">
        <v>40</v>
      </c>
      <c r="E156" s="166" t="s">
        <v>120</v>
      </c>
      <c r="F156" s="165" t="s">
        <v>159</v>
      </c>
      <c r="G156" s="167" t="str">
        <f>VLOOKUP(A156,Plano_V3!$A$27:$G$573,7,0)</f>
        <v>2. Em Teste</v>
      </c>
      <c r="H156" s="167" t="s">
        <v>177</v>
      </c>
      <c r="I156" s="176"/>
      <c r="J156" s="190" t="str">
        <f>IF(VLOOKUP(A156,'Aux - pivots1'!$A:$E,3,0)=0, "",VLOOKUP(A156,'Aux - pivots1'!$A:$E,3,0))</f>
        <v/>
      </c>
      <c r="K156" s="190" t="str">
        <f>IF(VLOOKUP(A156,'Aux - pivots1'!$A:$E,4,0)=0, "",VLOOKUP(A156,'Aux - pivots1'!$A:$E,4,0))</f>
        <v/>
      </c>
      <c r="L156" s="190" t="str">
        <f>IF(VLOOKUP(A156,'Aux - pivots1'!$A:$E,5,0)=0, "",VLOOKUP(A156,'Aux - pivots1'!$A:$E,5,0))</f>
        <v/>
      </c>
    </row>
    <row r="157" spans="1:12" ht="16.2">
      <c r="A157" s="31" t="str">
        <f t="shared" si="2"/>
        <v>cd_imv_out_certifvlr_grs_dia</v>
      </c>
      <c r="B157" s="174" t="s">
        <v>28</v>
      </c>
      <c r="C157" s="169" t="s">
        <v>54</v>
      </c>
      <c r="D157" s="165" t="s">
        <v>40</v>
      </c>
      <c r="E157" s="166" t="s">
        <v>120</v>
      </c>
      <c r="F157" s="165" t="s">
        <v>160</v>
      </c>
      <c r="G157" s="167" t="str">
        <f>VLOOKUP(A157,Plano_V3!$A$27:$G$573,7,0)</f>
        <v>2. Em Teste</v>
      </c>
      <c r="H157" s="167" t="s">
        <v>177</v>
      </c>
      <c r="I157" s="176"/>
      <c r="J157" s="190" t="str">
        <f>IF(VLOOKUP(A157,'Aux - pivots1'!$A:$E,3,0)=0, "",VLOOKUP(A157,'Aux - pivots1'!$A:$E,3,0))</f>
        <v/>
      </c>
      <c r="K157" s="190" t="str">
        <f>IF(VLOOKUP(A157,'Aux - pivots1'!$A:$E,4,0)=0, "",VLOOKUP(A157,'Aux - pivots1'!$A:$E,4,0))</f>
        <v/>
      </c>
      <c r="L157" s="190" t="str">
        <f>IF(VLOOKUP(A157,'Aux - pivots1'!$A:$E,5,0)=0, "",VLOOKUP(A157,'Aux - pivots1'!$A:$E,5,0))</f>
        <v/>
      </c>
    </row>
    <row r="158" spans="1:12" ht="16.2">
      <c r="A158" s="31" t="str">
        <f t="shared" si="2"/>
        <v>cd_imv_out_certifvlr_ncssdd_enrg_prmr</v>
      </c>
      <c r="B158" s="174" t="s">
        <v>28</v>
      </c>
      <c r="C158" s="169" t="s">
        <v>54</v>
      </c>
      <c r="D158" s="165" t="s">
        <v>40</v>
      </c>
      <c r="E158" s="166" t="s">
        <v>120</v>
      </c>
      <c r="F158" s="165" t="s">
        <v>161</v>
      </c>
      <c r="G158" s="167" t="str">
        <f>VLOOKUP(A158,Plano_V3!$A$27:$G$573,7,0)</f>
        <v>2. Em Teste</v>
      </c>
      <c r="H158" s="167" t="s">
        <v>177</v>
      </c>
      <c r="I158" s="176"/>
      <c r="J158" s="190" t="str">
        <f>IF(VLOOKUP(A158,'Aux - pivots1'!$A:$E,3,0)=0, "",VLOOKUP(A158,'Aux - pivots1'!$A:$E,3,0))</f>
        <v/>
      </c>
      <c r="K158" s="190" t="str">
        <f>IF(VLOOKUP(A158,'Aux - pivots1'!$A:$E,4,0)=0, "",VLOOKUP(A158,'Aux - pivots1'!$A:$E,4,0))</f>
        <v/>
      </c>
      <c r="L158" s="190" t="str">
        <f>IF(VLOOKUP(A158,'Aux - pivots1'!$A:$E,5,0)=0, "",VLOOKUP(A158,'Aux - pivots1'!$A:$E,5,0))</f>
        <v/>
      </c>
    </row>
    <row r="159" spans="1:12" ht="16.2">
      <c r="A159" s="31" t="str">
        <f t="shared" si="2"/>
        <v>cd_imv_out_certifvlr_ncssdd_enrg_utl_aqcd</v>
      </c>
      <c r="B159" s="174" t="s">
        <v>28</v>
      </c>
      <c r="C159" s="169" t="s">
        <v>54</v>
      </c>
      <c r="D159" s="165" t="s">
        <v>40</v>
      </c>
      <c r="E159" s="166" t="s">
        <v>120</v>
      </c>
      <c r="F159" s="165" t="s">
        <v>162</v>
      </c>
      <c r="G159" s="167" t="str">
        <f>VLOOKUP(A159,Plano_V3!$A$27:$G$573,7,0)</f>
        <v>2. Em Teste</v>
      </c>
      <c r="H159" s="167" t="s">
        <v>177</v>
      </c>
      <c r="I159" s="176"/>
      <c r="J159" s="190" t="str">
        <f>IF(VLOOKUP(A159,'Aux - pivots1'!$A:$E,3,0)=0, "",VLOOKUP(A159,'Aux - pivots1'!$A:$E,3,0))</f>
        <v/>
      </c>
      <c r="K159" s="190" t="str">
        <f>IF(VLOOKUP(A159,'Aux - pivots1'!$A:$E,4,0)=0, "",VLOOKUP(A159,'Aux - pivots1'!$A:$E,4,0))</f>
        <v/>
      </c>
      <c r="L159" s="190" t="str">
        <f>IF(VLOOKUP(A159,'Aux - pivots1'!$A:$E,5,0)=0, "",VLOOKUP(A159,'Aux - pivots1'!$A:$E,5,0))</f>
        <v/>
      </c>
    </row>
    <row r="160" spans="1:12" ht="16.2">
      <c r="A160" s="31" t="str">
        <f t="shared" si="2"/>
        <v>cd_imv_out_certifvlr_prd_gnh_invrn_prd_prt</v>
      </c>
      <c r="B160" s="174" t="s">
        <v>28</v>
      </c>
      <c r="C160" s="169" t="s">
        <v>54</v>
      </c>
      <c r="D160" s="165" t="s">
        <v>40</v>
      </c>
      <c r="E160" s="166" t="s">
        <v>120</v>
      </c>
      <c r="F160" s="165" t="s">
        <v>163</v>
      </c>
      <c r="G160" s="167" t="str">
        <f>VLOOKUP(A160,Plano_V3!$A$27:$G$573,7,0)</f>
        <v>2. Em Teste</v>
      </c>
      <c r="H160" s="167" t="s">
        <v>177</v>
      </c>
      <c r="I160" s="176"/>
      <c r="J160" s="190" t="str">
        <f>IF(VLOOKUP(A160,'Aux - pivots1'!$A:$E,3,0)=0, "",VLOOKUP(A160,'Aux - pivots1'!$A:$E,3,0))</f>
        <v/>
      </c>
      <c r="K160" s="190" t="str">
        <f>IF(VLOOKUP(A160,'Aux - pivots1'!$A:$E,4,0)=0, "",VLOOKUP(A160,'Aux - pivots1'!$A:$E,4,0))</f>
        <v/>
      </c>
      <c r="L160" s="190" t="str">
        <f>IF(VLOOKUP(A160,'Aux - pivots1'!$A:$E,5,0)=0, "",VLOOKUP(A160,'Aux - pivots1'!$A:$E,5,0))</f>
        <v/>
      </c>
    </row>
    <row r="161" spans="1:12" ht="16.2">
      <c r="A161" s="31" t="str">
        <f t="shared" si="2"/>
        <v>cd_imv_out_certifvlr_prd_gnh_invrn_pvmnt</v>
      </c>
      <c r="B161" s="174" t="s">
        <v>28</v>
      </c>
      <c r="C161" s="169" t="s">
        <v>54</v>
      </c>
      <c r="D161" s="165" t="s">
        <v>40</v>
      </c>
      <c r="E161" s="166" t="s">
        <v>120</v>
      </c>
      <c r="F161" s="165" t="s">
        <v>164</v>
      </c>
      <c r="G161" s="167" t="str">
        <f>VLOOKUP(A161,Plano_V3!$A$27:$G$573,7,0)</f>
        <v>2. Em Teste</v>
      </c>
      <c r="H161" s="167" t="s">
        <v>177</v>
      </c>
      <c r="I161" s="176"/>
      <c r="J161" s="190" t="str">
        <f>IF(VLOOKUP(A161,'Aux - pivots1'!$A:$E,3,0)=0, "",VLOOKUP(A161,'Aux - pivots1'!$A:$E,3,0))</f>
        <v/>
      </c>
      <c r="K161" s="190" t="str">
        <f>IF(VLOOKUP(A161,'Aux - pivots1'!$A:$E,4,0)=0, "",VLOOKUP(A161,'Aux - pivots1'!$A:$E,4,0))</f>
        <v/>
      </c>
      <c r="L161" s="190" t="str">
        <f>IF(VLOOKUP(A161,'Aux - pivots1'!$A:$E,5,0)=0, "",VLOOKUP(A161,'Aux - pivots1'!$A:$E,5,0))</f>
        <v/>
      </c>
    </row>
    <row r="162" spans="1:12" ht="16.2">
      <c r="A162" s="31" t="str">
        <f t="shared" si="2"/>
        <v>cd_imv_out_certifvlr_prds_gnhs_invrn_cbrtr</v>
      </c>
      <c r="B162" s="174" t="s">
        <v>28</v>
      </c>
      <c r="C162" s="169" t="s">
        <v>54</v>
      </c>
      <c r="D162" s="165" t="s">
        <v>40</v>
      </c>
      <c r="E162" s="166" t="s">
        <v>120</v>
      </c>
      <c r="F162" s="165" t="s">
        <v>165</v>
      </c>
      <c r="G162" s="167" t="str">
        <f>VLOOKUP(A162,Plano_V3!$A$27:$G$573,7,0)</f>
        <v>2. Em Teste</v>
      </c>
      <c r="H162" s="167" t="s">
        <v>177</v>
      </c>
      <c r="I162" s="176"/>
      <c r="J162" s="190" t="str">
        <f>IF(VLOOKUP(A162,'Aux - pivots1'!$A:$E,3,0)=0, "",VLOOKUP(A162,'Aux - pivots1'!$A:$E,3,0))</f>
        <v/>
      </c>
      <c r="K162" s="190" t="str">
        <f>IF(VLOOKUP(A162,'Aux - pivots1'!$A:$E,4,0)=0, "",VLOOKUP(A162,'Aux - pivots1'!$A:$E,4,0))</f>
        <v/>
      </c>
      <c r="L162" s="190" t="str">
        <f>IF(VLOOKUP(A162,'Aux - pivots1'!$A:$E,5,0)=0, "",VLOOKUP(A162,'Aux - pivots1'!$A:$E,5,0))</f>
        <v/>
      </c>
    </row>
    <row r="163" spans="1:12" ht="16.2">
      <c r="A163" s="31" t="str">
        <f t="shared" si="2"/>
        <v>cd_imv_out_certifvlr_prds_gnhs_invrn_jnl</v>
      </c>
      <c r="B163" s="174" t="s">
        <v>28</v>
      </c>
      <c r="C163" s="169" t="s">
        <v>54</v>
      </c>
      <c r="D163" s="165" t="s">
        <v>40</v>
      </c>
      <c r="E163" s="166" t="s">
        <v>120</v>
      </c>
      <c r="F163" s="165" t="s">
        <v>166</v>
      </c>
      <c r="G163" s="167" t="str">
        <f>VLOOKUP(A163,Plano_V3!$A$27:$G$573,7,0)</f>
        <v>2. Em Teste</v>
      </c>
      <c r="H163" s="167" t="s">
        <v>177</v>
      </c>
      <c r="I163" s="176"/>
      <c r="J163" s="190" t="str">
        <f>IF(VLOOKUP(A163,'Aux - pivots1'!$A:$E,3,0)=0, "",VLOOKUP(A163,'Aux - pivots1'!$A:$E,3,0))</f>
        <v/>
      </c>
      <c r="K163" s="190" t="str">
        <f>IF(VLOOKUP(A163,'Aux - pivots1'!$A:$E,4,0)=0, "",VLOOKUP(A163,'Aux - pivots1'!$A:$E,4,0))</f>
        <v/>
      </c>
      <c r="L163" s="190" t="str">
        <f>IF(VLOOKUP(A163,'Aux - pivots1'!$A:$E,5,0)=0, "",VLOOKUP(A163,'Aux - pivots1'!$A:$E,5,0))</f>
        <v/>
      </c>
    </row>
    <row r="164" spans="1:12" ht="16.2">
      <c r="A164" s="31" t="str">
        <f t="shared" si="2"/>
        <v>cd_imv_out_certifvlr_prds_gnhs_invrn_rfc</v>
      </c>
      <c r="B164" s="174" t="s">
        <v>28</v>
      </c>
      <c r="C164" s="169" t="s">
        <v>54</v>
      </c>
      <c r="D164" s="165" t="s">
        <v>40</v>
      </c>
      <c r="E164" s="166" t="s">
        <v>120</v>
      </c>
      <c r="F164" s="165" t="s">
        <v>167</v>
      </c>
      <c r="G164" s="167" t="str">
        <f>VLOOKUP(A164,Plano_V3!$A$27:$G$573,7,0)</f>
        <v>2. Em Teste</v>
      </c>
      <c r="H164" s="167" t="s">
        <v>177</v>
      </c>
      <c r="I164" s="176"/>
      <c r="J164" s="190" t="str">
        <f>IF(VLOOKUP(A164,'Aux - pivots1'!$A:$E,3,0)=0, "",VLOOKUP(A164,'Aux - pivots1'!$A:$E,3,0))</f>
        <v/>
      </c>
      <c r="K164" s="190" t="str">
        <f>IF(VLOOKUP(A164,'Aux - pivots1'!$A:$E,4,0)=0, "",VLOOKUP(A164,'Aux - pivots1'!$A:$E,4,0))</f>
        <v/>
      </c>
      <c r="L164" s="190" t="str">
        <f>IF(VLOOKUP(A164,'Aux - pivots1'!$A:$E,5,0)=0, "",VLOOKUP(A164,'Aux - pivots1'!$A:$E,5,0))</f>
        <v/>
      </c>
    </row>
    <row r="165" spans="1:12" ht="16.2">
      <c r="A165" s="31" t="str">
        <f t="shared" si="2"/>
        <v>cd_imv_out_certifvlr_prds_gnhs_invrn_vntnh</v>
      </c>
      <c r="B165" s="174" t="s">
        <v>28</v>
      </c>
      <c r="C165" s="169" t="s">
        <v>54</v>
      </c>
      <c r="D165" s="165" t="s">
        <v>40</v>
      </c>
      <c r="E165" s="166" t="s">
        <v>120</v>
      </c>
      <c r="F165" s="165" t="s">
        <v>168</v>
      </c>
      <c r="G165" s="167" t="str">
        <f>VLOOKUP(A165,Plano_V3!$A$27:$G$573,7,0)</f>
        <v>2. Em Teste</v>
      </c>
      <c r="H165" s="167" t="s">
        <v>177</v>
      </c>
      <c r="I165" s="176"/>
      <c r="J165" s="190" t="str">
        <f>IF(VLOOKUP(A165,'Aux - pivots1'!$A:$E,3,0)=0, "",VLOOKUP(A165,'Aux - pivots1'!$A:$E,3,0))</f>
        <v/>
      </c>
      <c r="K165" s="190" t="str">
        <f>IF(VLOOKUP(A165,'Aux - pivots1'!$A:$E,4,0)=0, "",VLOOKUP(A165,'Aux - pivots1'!$A:$E,4,0))</f>
        <v/>
      </c>
      <c r="L165" s="190" t="str">
        <f>IF(VLOOKUP(A165,'Aux - pivots1'!$A:$E,5,0)=0, "",VLOOKUP(A165,'Aux - pivots1'!$A:$E,5,0))</f>
        <v/>
      </c>
    </row>
    <row r="166" spans="1:12" ht="16.2">
      <c r="A166" s="31" t="str">
        <f t="shared" si="2"/>
        <v>cd_imv_out_certifvlr_prds_gnhs_vr_cbrtr</v>
      </c>
      <c r="B166" s="174" t="s">
        <v>28</v>
      </c>
      <c r="C166" s="169" t="s">
        <v>54</v>
      </c>
      <c r="D166" s="165" t="s">
        <v>40</v>
      </c>
      <c r="E166" s="166" t="s">
        <v>120</v>
      </c>
      <c r="F166" s="165" t="s">
        <v>169</v>
      </c>
      <c r="G166" s="167" t="str">
        <f>VLOOKUP(A166,Plano_V3!$A$27:$G$573,7,0)</f>
        <v>2. Em Teste</v>
      </c>
      <c r="H166" s="167" t="s">
        <v>177</v>
      </c>
      <c r="I166" s="176"/>
      <c r="J166" s="190" t="str">
        <f>IF(VLOOKUP(A166,'Aux - pivots1'!$A:$E,3,0)=0, "",VLOOKUP(A166,'Aux - pivots1'!$A:$E,3,0))</f>
        <v/>
      </c>
      <c r="K166" s="190" t="str">
        <f>IF(VLOOKUP(A166,'Aux - pivots1'!$A:$E,4,0)=0, "",VLOOKUP(A166,'Aux - pivots1'!$A:$E,4,0))</f>
        <v/>
      </c>
      <c r="L166" s="190" t="str">
        <f>IF(VLOOKUP(A166,'Aux - pivots1'!$A:$E,5,0)=0, "",VLOOKUP(A166,'Aux - pivots1'!$A:$E,5,0))</f>
        <v/>
      </c>
    </row>
    <row r="167" spans="1:12" ht="16.2">
      <c r="A167" s="31" t="str">
        <f t="shared" si="2"/>
        <v>cd_imv_out_certifvlr_prds_gnhs_vr_jnl</v>
      </c>
      <c r="B167" s="174" t="s">
        <v>28</v>
      </c>
      <c r="C167" s="169" t="s">
        <v>54</v>
      </c>
      <c r="D167" s="165" t="s">
        <v>40</v>
      </c>
      <c r="E167" s="166" t="s">
        <v>120</v>
      </c>
      <c r="F167" s="165" t="s">
        <v>170</v>
      </c>
      <c r="G167" s="167" t="str">
        <f>VLOOKUP(A167,Plano_V3!$A$27:$G$573,7,0)</f>
        <v>2. Em Teste</v>
      </c>
      <c r="H167" s="167" t="s">
        <v>177</v>
      </c>
      <c r="I167" s="176"/>
      <c r="J167" s="190" t="str">
        <f>IF(VLOOKUP(A167,'Aux - pivots1'!$A:$E,3,0)=0, "",VLOOKUP(A167,'Aux - pivots1'!$A:$E,3,0))</f>
        <v/>
      </c>
      <c r="K167" s="190" t="str">
        <f>IF(VLOOKUP(A167,'Aux - pivots1'!$A:$E,4,0)=0, "",VLOOKUP(A167,'Aux - pivots1'!$A:$E,4,0))</f>
        <v/>
      </c>
      <c r="L167" s="190" t="str">
        <f>IF(VLOOKUP(A167,'Aux - pivots1'!$A:$E,5,0)=0, "",VLOOKUP(A167,'Aux - pivots1'!$A:$E,5,0))</f>
        <v/>
      </c>
    </row>
    <row r="168" spans="1:12" ht="16.2">
      <c r="A168" s="31" t="str">
        <f t="shared" si="2"/>
        <v>cd_imv_out_certifvlr_prds_gnhs_vr_prd_prt</v>
      </c>
      <c r="B168" s="174" t="s">
        <v>28</v>
      </c>
      <c r="C168" s="169" t="s">
        <v>54</v>
      </c>
      <c r="D168" s="165" t="s">
        <v>40</v>
      </c>
      <c r="E168" s="166" t="s">
        <v>120</v>
      </c>
      <c r="F168" s="165" t="s">
        <v>171</v>
      </c>
      <c r="G168" s="167" t="str">
        <f>VLOOKUP(A168,Plano_V3!$A$27:$G$573,7,0)</f>
        <v>2. Em Teste</v>
      </c>
      <c r="H168" s="167" t="s">
        <v>177</v>
      </c>
      <c r="I168" s="176"/>
      <c r="J168" s="190" t="str">
        <f>IF(VLOOKUP(A168,'Aux - pivots1'!$A:$E,3,0)=0, "",VLOOKUP(A168,'Aux - pivots1'!$A:$E,3,0))</f>
        <v/>
      </c>
      <c r="K168" s="190" t="str">
        <f>IF(VLOOKUP(A168,'Aux - pivots1'!$A:$E,4,0)=0, "",VLOOKUP(A168,'Aux - pivots1'!$A:$E,4,0))</f>
        <v/>
      </c>
      <c r="L168" s="190" t="str">
        <f>IF(VLOOKUP(A168,'Aux - pivots1'!$A:$E,5,0)=0, "",VLOOKUP(A168,'Aux - pivots1'!$A:$E,5,0))</f>
        <v/>
      </c>
    </row>
    <row r="169" spans="1:12" ht="16.2">
      <c r="A169" s="31" t="str">
        <f t="shared" si="2"/>
        <v>cd_imv_out_certifvlr_prds_gnhs_vr_rfrc</v>
      </c>
      <c r="B169" s="174" t="s">
        <v>28</v>
      </c>
      <c r="C169" s="169" t="s">
        <v>54</v>
      </c>
      <c r="D169" s="165" t="s">
        <v>40</v>
      </c>
      <c r="E169" s="166" t="s">
        <v>120</v>
      </c>
      <c r="F169" s="165" t="s">
        <v>172</v>
      </c>
      <c r="G169" s="167" t="str">
        <f>VLOOKUP(A169,Plano_V3!$A$27:$G$573,7,0)</f>
        <v>2. Em Teste</v>
      </c>
      <c r="H169" s="167" t="s">
        <v>177</v>
      </c>
      <c r="I169" s="176"/>
      <c r="J169" s="190" t="str">
        <f>IF(VLOOKUP(A169,'Aux - pivots1'!$A:$E,3,0)=0, "",VLOOKUP(A169,'Aux - pivots1'!$A:$E,3,0))</f>
        <v/>
      </c>
      <c r="K169" s="190" t="str">
        <f>IF(VLOOKUP(A169,'Aux - pivots1'!$A:$E,4,0)=0, "",VLOOKUP(A169,'Aux - pivots1'!$A:$E,4,0))</f>
        <v/>
      </c>
      <c r="L169" s="190" t="str">
        <f>IF(VLOOKUP(A169,'Aux - pivots1'!$A:$E,5,0)=0, "",VLOOKUP(A169,'Aux - pivots1'!$A:$E,5,0))</f>
        <v/>
      </c>
    </row>
    <row r="170" spans="1:12" ht="16.2">
      <c r="A170" s="31" t="str">
        <f t="shared" si="2"/>
        <v>cd_imv_out_certifvlr_rdc_anl_estmd_ftr</v>
      </c>
      <c r="B170" s="174" t="s">
        <v>28</v>
      </c>
      <c r="C170" s="169" t="s">
        <v>54</v>
      </c>
      <c r="D170" s="165" t="s">
        <v>40</v>
      </c>
      <c r="E170" s="166" t="s">
        <v>120</v>
      </c>
      <c r="F170" s="165" t="s">
        <v>173</v>
      </c>
      <c r="G170" s="167" t="str">
        <f>VLOOKUP(A170,Plano_V3!$A$27:$G$573,7,0)</f>
        <v>2. Em Teste</v>
      </c>
      <c r="H170" s="167" t="s">
        <v>177</v>
      </c>
      <c r="I170" s="176"/>
      <c r="J170" s="190" t="str">
        <f>IF(VLOOKUP(A170,'Aux - pivots1'!$A:$E,3,0)=0, "",VLOOKUP(A170,'Aux - pivots1'!$A:$E,3,0))</f>
        <v/>
      </c>
      <c r="K170" s="190" t="str">
        <f>IF(VLOOKUP(A170,'Aux - pivots1'!$A:$E,4,0)=0, "",VLOOKUP(A170,'Aux - pivots1'!$A:$E,4,0))</f>
        <v/>
      </c>
      <c r="L170" s="190" t="str">
        <f>IF(VLOOKUP(A170,'Aux - pivots1'!$A:$E,5,0)=0, "",VLOOKUP(A170,'Aux - pivots1'!$A:$E,5,0))</f>
        <v/>
      </c>
    </row>
    <row r="171" spans="1:12" ht="16.2">
      <c r="A171" s="31" t="str">
        <f t="shared" si="2"/>
        <v>cd_imv_out_certifvlr_tmprtr_md_extrr</v>
      </c>
      <c r="B171" s="174" t="s">
        <v>28</v>
      </c>
      <c r="C171" s="169" t="s">
        <v>54</v>
      </c>
      <c r="D171" s="165" t="s">
        <v>40</v>
      </c>
      <c r="E171" s="166" t="s">
        <v>120</v>
      </c>
      <c r="F171" s="165" t="s">
        <v>174</v>
      </c>
      <c r="G171" s="167" t="str">
        <f>VLOOKUP(A171,Plano_V3!$A$27:$G$573,7,0)</f>
        <v>2. Em Teste</v>
      </c>
      <c r="H171" s="167" t="s">
        <v>177</v>
      </c>
      <c r="I171" s="176"/>
      <c r="J171" s="190" t="str">
        <f>IF(VLOOKUP(A171,'Aux - pivots1'!$A:$E,3,0)=0, "",VLOOKUP(A171,'Aux - pivots1'!$A:$E,3,0))</f>
        <v/>
      </c>
      <c r="K171" s="190" t="str">
        <f>IF(VLOOKUP(A171,'Aux - pivots1'!$A:$E,4,0)=0, "",VLOOKUP(A171,'Aux - pivots1'!$A:$E,4,0))</f>
        <v/>
      </c>
      <c r="L171" s="190" t="str">
        <f>IF(VLOOKUP(A171,'Aux - pivots1'!$A:$E,5,0)=0, "",VLOOKUP(A171,'Aux - pivots1'!$A:$E,5,0))</f>
        <v/>
      </c>
    </row>
    <row r="172" spans="1:12" ht="16.2">
      <c r="A172" s="31" t="str">
        <f t="shared" si="2"/>
        <v>cd_imv_out_certifzn_clmtc_invrn</v>
      </c>
      <c r="B172" s="174" t="s">
        <v>28</v>
      </c>
      <c r="C172" s="169" t="s">
        <v>54</v>
      </c>
      <c r="D172" s="165" t="s">
        <v>40</v>
      </c>
      <c r="E172" s="166" t="s">
        <v>120</v>
      </c>
      <c r="F172" s="165" t="s">
        <v>175</v>
      </c>
      <c r="G172" s="167" t="str">
        <f>VLOOKUP(A172,Plano_V3!$A$27:$G$573,7,0)</f>
        <v>2. Em Teste</v>
      </c>
      <c r="H172" s="167" t="s">
        <v>177</v>
      </c>
      <c r="I172" s="176"/>
      <c r="J172" s="190" t="str">
        <f>IF(VLOOKUP(A172,'Aux - pivots1'!$A:$E,3,0)=0, "",VLOOKUP(A172,'Aux - pivots1'!$A:$E,3,0))</f>
        <v/>
      </c>
      <c r="K172" s="190" t="str">
        <f>IF(VLOOKUP(A172,'Aux - pivots1'!$A:$E,4,0)=0, "",VLOOKUP(A172,'Aux - pivots1'!$A:$E,4,0))</f>
        <v/>
      </c>
      <c r="L172" s="190" t="str">
        <f>IF(VLOOKUP(A172,'Aux - pivots1'!$A:$E,5,0)=0, "",VLOOKUP(A172,'Aux - pivots1'!$A:$E,5,0))</f>
        <v/>
      </c>
    </row>
    <row r="173" spans="1:12" ht="16.2">
      <c r="A173" s="31" t="str">
        <f t="shared" si="2"/>
        <v>cd_imv_out_certifzn_clmtc_vr</v>
      </c>
      <c r="B173" s="174" t="s">
        <v>28</v>
      </c>
      <c r="C173" s="169" t="s">
        <v>54</v>
      </c>
      <c r="D173" s="165" t="s">
        <v>40</v>
      </c>
      <c r="E173" s="166" t="s">
        <v>120</v>
      </c>
      <c r="F173" s="165" t="s">
        <v>176</v>
      </c>
      <c r="G173" s="167" t="str">
        <f>VLOOKUP(A173,Plano_V3!$A$27:$G$573,7,0)</f>
        <v>2. Em Teste</v>
      </c>
      <c r="H173" s="167" t="s">
        <v>177</v>
      </c>
      <c r="I173" s="176"/>
      <c r="J173" s="190" t="str">
        <f>IF(VLOOKUP(A173,'Aux - pivots1'!$A:$E,3,0)=0, "",VLOOKUP(A173,'Aux - pivots1'!$A:$E,3,0))</f>
        <v/>
      </c>
      <c r="K173" s="190" t="str">
        <f>IF(VLOOKUP(A173,'Aux - pivots1'!$A:$E,4,0)=0, "",VLOOKUP(A173,'Aux - pivots1'!$A:$E,4,0))</f>
        <v/>
      </c>
      <c r="L173" s="190" t="str">
        <f>IF(VLOOKUP(A173,'Aux - pivots1'!$A:$E,5,0)=0, "",VLOOKUP(A173,'Aux - pivots1'!$A:$E,5,0))</f>
        <v/>
      </c>
    </row>
    <row r="174" spans="1:12" ht="16.2">
      <c r="A174" s="31" t="str">
        <f t="shared" si="2"/>
        <v>modesg_param_sfcs_taxon_europeian.a.</v>
      </c>
      <c r="B174" s="174" t="s">
        <v>28</v>
      </c>
      <c r="C174" s="169" t="s">
        <v>178</v>
      </c>
      <c r="D174" s="165" t="s">
        <v>36</v>
      </c>
      <c r="E174" s="166" t="s">
        <v>179</v>
      </c>
      <c r="F174" s="165" t="s">
        <v>38</v>
      </c>
      <c r="G174" s="167" t="str">
        <f>VLOOKUP(A174,Plano_V3!$A$27:$G$573,7,0)</f>
        <v>4. Validação EF</v>
      </c>
      <c r="H174" s="167" t="s">
        <v>479</v>
      </c>
      <c r="I174" s="176"/>
      <c r="J174" s="190" t="str">
        <f>IF(VLOOKUP(A174,'Aux - pivots1'!$A:$E,3,0)=0, "",VLOOKUP(A174,'Aux - pivots1'!$A:$E,3,0))</f>
        <v/>
      </c>
      <c r="K174" s="190" t="str">
        <f>IF(VLOOKUP(A174,'Aux - pivots1'!$A:$E,4,0)=0, "",VLOOKUP(A174,'Aux - pivots1'!$A:$E,4,0))</f>
        <v/>
      </c>
      <c r="L174" s="190" t="str">
        <f>IF(VLOOKUP(A174,'Aux - pivots1'!$A:$E,5,0)=0, "",VLOOKUP(A174,'Aux - pivots1'!$A:$E,5,0))</f>
        <v/>
      </c>
    </row>
    <row r="175" spans="1:12" ht="16.2">
      <c r="A175" s="31" t="str">
        <f t="shared" si="2"/>
        <v>modesg_param_sfcs_taxon_europeiacbalcao</v>
      </c>
      <c r="B175" s="174" t="s">
        <v>28</v>
      </c>
      <c r="C175" s="169" t="s">
        <v>178</v>
      </c>
      <c r="D175" s="165" t="s">
        <v>40</v>
      </c>
      <c r="E175" s="166" t="s">
        <v>179</v>
      </c>
      <c r="F175" s="165" t="s">
        <v>180</v>
      </c>
      <c r="G175" s="167" t="str">
        <f>VLOOKUP(A175,Plano_V3!$A$27:$G$573,7,0)</f>
        <v>1. Concluído</v>
      </c>
      <c r="H175" s="167" t="s">
        <v>477</v>
      </c>
      <c r="I175" s="197"/>
      <c r="J175" s="190" t="str">
        <f>IF(VLOOKUP(A175,'Aux - pivots1'!$A:$E,3,0)=0, "",VLOOKUP(A175,'Aux - pivots1'!$A:$E,3,0))</f>
        <v/>
      </c>
      <c r="K175" s="190" t="str">
        <f>IF(VLOOKUP(A175,'Aux - pivots1'!$A:$E,4,0)=0, "",VLOOKUP(A175,'Aux - pivots1'!$A:$E,4,0))</f>
        <v/>
      </c>
      <c r="L175" s="190" t="str">
        <f>IF(VLOOKUP(A175,'Aux - pivots1'!$A:$E,5,0)=0, "",VLOOKUP(A175,'Aux - pivots1'!$A:$E,5,0))</f>
        <v/>
      </c>
    </row>
    <row r="176" spans="1:12" ht="16.2">
      <c r="A176" s="31" t="str">
        <f t="shared" si="2"/>
        <v>modesg_param_sfcs_taxon_europeiacempresa</v>
      </c>
      <c r="B176" s="174" t="s">
        <v>28</v>
      </c>
      <c r="C176" s="169" t="s">
        <v>178</v>
      </c>
      <c r="D176" s="165" t="s">
        <v>40</v>
      </c>
      <c r="E176" s="166" t="s">
        <v>179</v>
      </c>
      <c r="F176" s="165" t="s">
        <v>57</v>
      </c>
      <c r="G176" s="167" t="str">
        <f>VLOOKUP(A176,Plano_V3!$A$27:$G$573,7,0)</f>
        <v>1. Concluído</v>
      </c>
      <c r="H176" s="167" t="s">
        <v>477</v>
      </c>
      <c r="I176" s="197"/>
      <c r="J176" s="190" t="str">
        <f>IF(VLOOKUP(A176,'Aux - pivots1'!$A:$E,3,0)=0, "",VLOOKUP(A176,'Aux - pivots1'!$A:$E,3,0))</f>
        <v/>
      </c>
      <c r="K176" s="190" t="str">
        <f>IF(VLOOKUP(A176,'Aux - pivots1'!$A:$E,4,0)=0, "",VLOOKUP(A176,'Aux - pivots1'!$A:$E,4,0))</f>
        <v/>
      </c>
      <c r="L176" s="190" t="str">
        <f>IF(VLOOKUP(A176,'Aux - pivots1'!$A:$E,5,0)=0, "",VLOOKUP(A176,'Aux - pivots1'!$A:$E,5,0))</f>
        <v/>
      </c>
    </row>
    <row r="177" spans="1:12" ht="16.2">
      <c r="A177" s="31" t="str">
        <f t="shared" si="2"/>
        <v>modesg_param_sfcs_taxon_europeiackmetamis</v>
      </c>
      <c r="B177" s="174" t="s">
        <v>28</v>
      </c>
      <c r="C177" s="169" t="s">
        <v>178</v>
      </c>
      <c r="D177" s="165" t="s">
        <v>40</v>
      </c>
      <c r="E177" s="166" t="s">
        <v>179</v>
      </c>
      <c r="F177" s="165" t="s">
        <v>181</v>
      </c>
      <c r="G177" s="167" t="str">
        <f>VLOOKUP(A177,Plano_V3!$A$27:$G$573,7,0)</f>
        <v>1. Concluído</v>
      </c>
      <c r="H177" s="167" t="s">
        <v>477</v>
      </c>
      <c r="I177" s="197"/>
      <c r="J177" s="190" t="str">
        <f>IF(VLOOKUP(A177,'Aux - pivots1'!$A:$E,3,0)=0, "",VLOOKUP(A177,'Aux - pivots1'!$A:$E,3,0))</f>
        <v/>
      </c>
      <c r="K177" s="190" t="str">
        <f>IF(VLOOKUP(A177,'Aux - pivots1'!$A:$E,4,0)=0, "",VLOOKUP(A177,'Aux - pivots1'!$A:$E,4,0))</f>
        <v/>
      </c>
      <c r="L177" s="190" t="str">
        <f>IF(VLOOKUP(A177,'Aux - pivots1'!$A:$E,5,0)=0, "",VLOOKUP(A177,'Aux - pivots1'!$A:$E,5,0))</f>
        <v/>
      </c>
    </row>
    <row r="178" spans="1:12" ht="16.2">
      <c r="A178" s="31" t="str">
        <f t="shared" si="2"/>
        <v>modesg_param_sfcs_taxon_europeiackprodmi</v>
      </c>
      <c r="B178" s="174" t="s">
        <v>28</v>
      </c>
      <c r="C178" s="169" t="s">
        <v>178</v>
      </c>
      <c r="D178" s="165" t="s">
        <v>40</v>
      </c>
      <c r="E178" s="166" t="s">
        <v>179</v>
      </c>
      <c r="F178" s="165" t="s">
        <v>182</v>
      </c>
      <c r="G178" s="167" t="str">
        <f>VLOOKUP(A178,Plano_V3!$A$27:$G$573,7,0)</f>
        <v>1. Concluído</v>
      </c>
      <c r="H178" s="167" t="s">
        <v>477</v>
      </c>
      <c r="I178" s="197"/>
      <c r="J178" s="190" t="str">
        <f>IF(VLOOKUP(A178,'Aux - pivots1'!$A:$E,3,0)=0, "",VLOOKUP(A178,'Aux - pivots1'!$A:$E,3,0))</f>
        <v/>
      </c>
      <c r="K178" s="190" t="str">
        <f>IF(VLOOKUP(A178,'Aux - pivots1'!$A:$E,4,0)=0, "",VLOOKUP(A178,'Aux - pivots1'!$A:$E,4,0))</f>
        <v/>
      </c>
      <c r="L178" s="190" t="str">
        <f>IF(VLOOKUP(A178,'Aux - pivots1'!$A:$E,5,0)=0, "",VLOOKUP(A178,'Aux - pivots1'!$A:$E,5,0))</f>
        <v/>
      </c>
    </row>
    <row r="179" spans="1:12" ht="16.2">
      <c r="A179" s="31" t="str">
        <f t="shared" si="2"/>
        <v>modesg_param_sfcs_taxon_europeiacmetanseg</v>
      </c>
      <c r="B179" s="174" t="s">
        <v>28</v>
      </c>
      <c r="C179" s="169" t="s">
        <v>178</v>
      </c>
      <c r="D179" s="165" t="s">
        <v>40</v>
      </c>
      <c r="E179" s="166" t="s">
        <v>179</v>
      </c>
      <c r="F179" s="165" t="s">
        <v>183</v>
      </c>
      <c r="G179" s="167" t="str">
        <f>VLOOKUP(A179,Plano_V3!$A$27:$G$573,7,0)</f>
        <v>1. Concluído</v>
      </c>
      <c r="H179" s="167" t="s">
        <v>477</v>
      </c>
      <c r="I179" s="197"/>
      <c r="J179" s="190" t="str">
        <f>IF(VLOOKUP(A179,'Aux - pivots1'!$A:$E,3,0)=0, "",VLOOKUP(A179,'Aux - pivots1'!$A:$E,3,0))</f>
        <v/>
      </c>
      <c r="K179" s="190" t="str">
        <f>IF(VLOOKUP(A179,'Aux - pivots1'!$A:$E,4,0)=0, "",VLOOKUP(A179,'Aux - pivots1'!$A:$E,4,0))</f>
        <v/>
      </c>
      <c r="L179" s="190" t="str">
        <f>IF(VLOOKUP(A179,'Aux - pivots1'!$A:$E,5,0)=0, "",VLOOKUP(A179,'Aux - pivots1'!$A:$E,5,0))</f>
        <v/>
      </c>
    </row>
    <row r="180" spans="1:12" ht="16.2">
      <c r="A180" s="31" t="str">
        <f t="shared" si="2"/>
        <v>modesg_param_sfcs_taxon_europeiacnsm_co2</v>
      </c>
      <c r="B180" s="174" t="s">
        <v>28</v>
      </c>
      <c r="C180" s="169" t="s">
        <v>178</v>
      </c>
      <c r="D180" s="165" t="s">
        <v>40</v>
      </c>
      <c r="E180" s="166" t="s">
        <v>179</v>
      </c>
      <c r="F180" s="165" t="s">
        <v>184</v>
      </c>
      <c r="G180" s="167" t="str">
        <f>VLOOKUP(A180,Plano_V3!$A$27:$G$573,7,0)</f>
        <v>1. Concluído</v>
      </c>
      <c r="H180" s="167" t="s">
        <v>477</v>
      </c>
      <c r="I180" s="197"/>
      <c r="J180" s="190" t="str">
        <f>IF(VLOOKUP(A180,'Aux - pivots1'!$A:$E,3,0)=0, "",VLOOKUP(A180,'Aux - pivots1'!$A:$E,3,0))</f>
        <v/>
      </c>
      <c r="K180" s="190" t="str">
        <f>IF(VLOOKUP(A180,'Aux - pivots1'!$A:$E,4,0)=0, "",VLOOKUP(A180,'Aux - pivots1'!$A:$E,4,0))</f>
        <v/>
      </c>
      <c r="L180" s="190" t="str">
        <f>IF(VLOOKUP(A180,'Aux - pivots1'!$A:$E,5,0)=0, "",VLOOKUP(A180,'Aux - pivots1'!$A:$E,5,0))</f>
        <v/>
      </c>
    </row>
    <row r="181" spans="1:12" ht="16.2">
      <c r="A181" s="31" t="str">
        <f t="shared" si="2"/>
        <v>modesg_param_sfcs_taxon_europeiacnumecta</v>
      </c>
      <c r="B181" s="174" t="s">
        <v>28</v>
      </c>
      <c r="C181" s="169" t="s">
        <v>178</v>
      </c>
      <c r="D181" s="165" t="s">
        <v>40</v>
      </c>
      <c r="E181" s="166" t="s">
        <v>179</v>
      </c>
      <c r="F181" s="165" t="s">
        <v>185</v>
      </c>
      <c r="G181" s="167" t="str">
        <f>VLOOKUP(A181,Plano_V3!$A$27:$G$573,7,0)</f>
        <v>1. Concluído</v>
      </c>
      <c r="H181" s="167" t="s">
        <v>477</v>
      </c>
      <c r="I181" s="197"/>
      <c r="J181" s="190" t="str">
        <f>IF(VLOOKUP(A181,'Aux - pivots1'!$A:$E,3,0)=0, "",VLOOKUP(A181,'Aux - pivots1'!$A:$E,3,0))</f>
        <v/>
      </c>
      <c r="K181" s="190" t="str">
        <f>IF(VLOOKUP(A181,'Aux - pivots1'!$A:$E,4,0)=0, "",VLOOKUP(A181,'Aux - pivots1'!$A:$E,4,0))</f>
        <v/>
      </c>
      <c r="L181" s="190" t="str">
        <f>IF(VLOOKUP(A181,'Aux - pivots1'!$A:$E,5,0)=0, "",VLOOKUP(A181,'Aux - pivots1'!$A:$E,5,0))</f>
        <v/>
      </c>
    </row>
    <row r="182" spans="1:12" ht="16.2">
      <c r="A182" s="31" t="str">
        <f t="shared" si="2"/>
        <v>modesg_param_sfcs_taxon_europeiacod_lease</v>
      </c>
      <c r="B182" s="174" t="s">
        <v>28</v>
      </c>
      <c r="C182" s="169" t="s">
        <v>178</v>
      </c>
      <c r="D182" s="165" t="s">
        <v>40</v>
      </c>
      <c r="E182" s="166" t="s">
        <v>179</v>
      </c>
      <c r="F182" s="165" t="s">
        <v>186</v>
      </c>
      <c r="G182" s="167" t="str">
        <f>VLOOKUP(A182,Plano_V3!$A$27:$G$573,7,0)</f>
        <v>1. Concluído</v>
      </c>
      <c r="H182" s="167" t="s">
        <v>477</v>
      </c>
      <c r="I182" s="197"/>
      <c r="J182" s="190" t="str">
        <f>IF(VLOOKUP(A182,'Aux - pivots1'!$A:$E,3,0)=0, "",VLOOKUP(A182,'Aux - pivots1'!$A:$E,3,0))</f>
        <v/>
      </c>
      <c r="K182" s="190" t="str">
        <f>IF(VLOOKUP(A182,'Aux - pivots1'!$A:$E,4,0)=0, "",VLOOKUP(A182,'Aux - pivots1'!$A:$E,4,0))</f>
        <v/>
      </c>
      <c r="L182" s="190" t="str">
        <f>IF(VLOOKUP(A182,'Aux - pivots1'!$A:$E,5,0)=0, "",VLOOKUP(A182,'Aux - pivots1'!$A:$E,5,0))</f>
        <v/>
      </c>
    </row>
    <row r="183" spans="1:12" ht="16.2">
      <c r="A183" s="31" t="str">
        <f t="shared" si="2"/>
        <v>modesg_param_sfcs_taxon_europeiacod_regra</v>
      </c>
      <c r="B183" s="174" t="s">
        <v>28</v>
      </c>
      <c r="C183" s="169" t="s">
        <v>178</v>
      </c>
      <c r="D183" s="165" t="s">
        <v>40</v>
      </c>
      <c r="E183" s="166" t="s">
        <v>179</v>
      </c>
      <c r="F183" s="165" t="s">
        <v>187</v>
      </c>
      <c r="G183" s="167" t="str">
        <f>VLOOKUP(A183,Plano_V3!$A$27:$G$573,7,0)</f>
        <v>4. Validação EF</v>
      </c>
      <c r="H183" s="167" t="s">
        <v>479</v>
      </c>
      <c r="I183" s="176"/>
      <c r="J183" s="190" t="str">
        <f>IF(VLOOKUP(A183,'Aux - pivots1'!$A:$E,3,0)=0, "",VLOOKUP(A183,'Aux - pivots1'!$A:$E,3,0))</f>
        <v/>
      </c>
      <c r="K183" s="190" t="str">
        <f>IF(VLOOKUP(A183,'Aux - pivots1'!$A:$E,4,0)=0, "",VLOOKUP(A183,'Aux - pivots1'!$A:$E,4,0))</f>
        <v/>
      </c>
      <c r="L183" s="190" t="str">
        <f>IF(VLOOKUP(A183,'Aux - pivots1'!$A:$E,5,0)=0, "",VLOOKUP(A183,'Aux - pivots1'!$A:$E,5,0))</f>
        <v/>
      </c>
    </row>
    <row r="184" spans="1:12" ht="16.2">
      <c r="A184" s="31" t="str">
        <f t="shared" si="2"/>
        <v>modesg_param_sfcs_taxon_europeiacomite</v>
      </c>
      <c r="B184" s="174" t="s">
        <v>28</v>
      </c>
      <c r="C184" s="169" t="s">
        <v>178</v>
      </c>
      <c r="D184" s="165" t="s">
        <v>40</v>
      </c>
      <c r="E184" s="166" t="s">
        <v>179</v>
      </c>
      <c r="F184" s="165" t="s">
        <v>188</v>
      </c>
      <c r="G184" s="167" t="str">
        <f>VLOOKUP(A184,Plano_V3!$A$27:$G$573,7,0)</f>
        <v>4. Validação EF</v>
      </c>
      <c r="H184" s="167" t="s">
        <v>479</v>
      </c>
      <c r="I184" s="176"/>
      <c r="J184" s="190" t="str">
        <f>IF(VLOOKUP(A184,'Aux - pivots1'!$A:$E,3,0)=0, "",VLOOKUP(A184,'Aux - pivots1'!$A:$E,3,0))</f>
        <v/>
      </c>
      <c r="K184" s="190" t="str">
        <f>IF(VLOOKUP(A184,'Aux - pivots1'!$A:$E,4,0)=0, "",VLOOKUP(A184,'Aux - pivots1'!$A:$E,4,0))</f>
        <v/>
      </c>
      <c r="L184" s="190" t="str">
        <f>IF(VLOOKUP(A184,'Aux - pivots1'!$A:$E,5,0)=0, "",VLOOKUP(A184,'Aux - pivots1'!$A:$E,5,0))</f>
        <v/>
      </c>
    </row>
    <row r="185" spans="1:12" ht="16.2">
      <c r="A185" s="31" t="str">
        <f t="shared" si="2"/>
        <v>modesg_param_sfcs_taxon_europeiadata_aprvc</v>
      </c>
      <c r="B185" s="174" t="s">
        <v>28</v>
      </c>
      <c r="C185" s="169" t="s">
        <v>178</v>
      </c>
      <c r="D185" s="165" t="s">
        <v>40</v>
      </c>
      <c r="E185" s="166" t="s">
        <v>179</v>
      </c>
      <c r="F185" s="165" t="s">
        <v>189</v>
      </c>
      <c r="G185" s="167" t="str">
        <f>VLOOKUP(A185,Plano_V3!$A$27:$G$573,7,0)</f>
        <v>4. Validação EF</v>
      </c>
      <c r="H185" s="167" t="s">
        <v>479</v>
      </c>
      <c r="I185" s="176"/>
      <c r="J185" s="190" t="str">
        <f>IF(VLOOKUP(A185,'Aux - pivots1'!$A:$E,3,0)=0, "",VLOOKUP(A185,'Aux - pivots1'!$A:$E,3,0))</f>
        <v/>
      </c>
      <c r="K185" s="190" t="str">
        <f>IF(VLOOKUP(A185,'Aux - pivots1'!$A:$E,4,0)=0, "",VLOOKUP(A185,'Aux - pivots1'!$A:$E,4,0))</f>
        <v/>
      </c>
      <c r="L185" s="190" t="str">
        <f>IF(VLOOKUP(A185,'Aux - pivots1'!$A:$E,5,0)=0, "",VLOOKUP(A185,'Aux - pivots1'!$A:$E,5,0))</f>
        <v/>
      </c>
    </row>
    <row r="186" spans="1:12" ht="16.2">
      <c r="A186" s="31" t="str">
        <f t="shared" si="2"/>
        <v>modesg_param_sfcs_taxon_europeiadata_final</v>
      </c>
      <c r="B186" s="174" t="s">
        <v>28</v>
      </c>
      <c r="C186" s="169" t="s">
        <v>178</v>
      </c>
      <c r="D186" s="165" t="s">
        <v>40</v>
      </c>
      <c r="E186" s="166" t="s">
        <v>179</v>
      </c>
      <c r="F186" s="165" t="s">
        <v>190</v>
      </c>
      <c r="G186" s="167" t="str">
        <f>VLOOKUP(A186,Plano_V3!$A$27:$G$573,7,0)</f>
        <v>4. Validação EF</v>
      </c>
      <c r="H186" s="167" t="s">
        <v>479</v>
      </c>
      <c r="I186" s="176"/>
      <c r="J186" s="190" t="str">
        <f>IF(VLOOKUP(A186,'Aux - pivots1'!$A:$E,3,0)=0, "",VLOOKUP(A186,'Aux - pivots1'!$A:$E,3,0))</f>
        <v/>
      </c>
      <c r="K186" s="190" t="str">
        <f>IF(VLOOKUP(A186,'Aux - pivots1'!$A:$E,4,0)=0, "",VLOOKUP(A186,'Aux - pivots1'!$A:$E,4,0))</f>
        <v/>
      </c>
      <c r="L186" s="190" t="str">
        <f>IF(VLOOKUP(A186,'Aux - pivots1'!$A:$E,5,0)=0, "",VLOOKUP(A186,'Aux - pivots1'!$A:$E,5,0))</f>
        <v/>
      </c>
    </row>
    <row r="187" spans="1:12" ht="16.2">
      <c r="A187" s="31" t="str">
        <f t="shared" si="2"/>
        <v>modesg_param_sfcs_taxon_europeiadata_inicial</v>
      </c>
      <c r="B187" s="174" t="s">
        <v>28</v>
      </c>
      <c r="C187" s="169" t="s">
        <v>178</v>
      </c>
      <c r="D187" s="165" t="s">
        <v>40</v>
      </c>
      <c r="E187" s="166" t="s">
        <v>179</v>
      </c>
      <c r="F187" s="165" t="s">
        <v>191</v>
      </c>
      <c r="G187" s="167" t="str">
        <f>VLOOKUP(A187,Plano_V3!$A$27:$G$573,7,0)</f>
        <v>4. Validação EF</v>
      </c>
      <c r="H187" s="167" t="s">
        <v>479</v>
      </c>
      <c r="I187" s="176"/>
      <c r="J187" s="190" t="str">
        <f>IF(VLOOKUP(A187,'Aux - pivots1'!$A:$E,3,0)=0, "",VLOOKUP(A187,'Aux - pivots1'!$A:$E,3,0))</f>
        <v/>
      </c>
      <c r="K187" s="190" t="str">
        <f>IF(VLOOKUP(A187,'Aux - pivots1'!$A:$E,4,0)=0, "",VLOOKUP(A187,'Aux - pivots1'!$A:$E,4,0))</f>
        <v/>
      </c>
      <c r="L187" s="190" t="str">
        <f>IF(VLOOKUP(A187,'Aux - pivots1'!$A:$E,5,0)=0, "",VLOOKUP(A187,'Aux - pivots1'!$A:$E,5,0))</f>
        <v/>
      </c>
    </row>
    <row r="188" spans="1:12" ht="16.2">
      <c r="A188" s="31" t="str">
        <f t="shared" si="2"/>
        <v>modesg_param_sfcs_taxon_europeiadominio</v>
      </c>
      <c r="B188" s="174" t="s">
        <v>28</v>
      </c>
      <c r="C188" s="169" t="s">
        <v>178</v>
      </c>
      <c r="D188" s="165" t="s">
        <v>40</v>
      </c>
      <c r="E188" s="166" t="s">
        <v>179</v>
      </c>
      <c r="F188" s="165" t="s">
        <v>192</v>
      </c>
      <c r="G188" s="167" t="str">
        <f>VLOOKUP(A188,Plano_V3!$A$27:$G$573,7,0)</f>
        <v>1. Concluído</v>
      </c>
      <c r="H188" s="167" t="s">
        <v>477</v>
      </c>
      <c r="I188" s="197"/>
      <c r="J188" s="190" t="str">
        <f>IF(VLOOKUP(A188,'Aux - pivots1'!$A:$E,3,0)=0, "",VLOOKUP(A188,'Aux - pivots1'!$A:$E,3,0))</f>
        <v/>
      </c>
      <c r="K188" s="190" t="str">
        <f>IF(VLOOKUP(A188,'Aux - pivots1'!$A:$E,4,0)=0, "",VLOOKUP(A188,'Aux - pivots1'!$A:$E,4,0))</f>
        <v/>
      </c>
      <c r="L188" s="190" t="str">
        <f>IF(VLOOKUP(A188,'Aux - pivots1'!$A:$E,5,0)=0, "",VLOOKUP(A188,'Aux - pivots1'!$A:$E,5,0))</f>
        <v/>
      </c>
    </row>
    <row r="189" spans="1:12" ht="16.2">
      <c r="A189" s="31" t="str">
        <f t="shared" si="2"/>
        <v>modesg_param_sfcs_taxon_europeiadscrc</v>
      </c>
      <c r="B189" s="174" t="s">
        <v>28</v>
      </c>
      <c r="C189" s="169" t="s">
        <v>178</v>
      </c>
      <c r="D189" s="165" t="s">
        <v>40</v>
      </c>
      <c r="E189" s="166" t="s">
        <v>179</v>
      </c>
      <c r="F189" s="165" t="s">
        <v>193</v>
      </c>
      <c r="G189" s="167" t="str">
        <f>VLOOKUP(A189,Plano_V3!$A$27:$G$573,7,0)</f>
        <v>1. Concluído</v>
      </c>
      <c r="H189" s="167" t="s">
        <v>477</v>
      </c>
      <c r="I189" s="197"/>
      <c r="J189" s="190" t="str">
        <f>IF(VLOOKUP(A189,'Aux - pivots1'!$A:$E,3,0)=0, "",VLOOKUP(A189,'Aux - pivots1'!$A:$E,3,0))</f>
        <v/>
      </c>
      <c r="K189" s="190" t="str">
        <f>IF(VLOOKUP(A189,'Aux - pivots1'!$A:$E,4,0)=0, "",VLOOKUP(A189,'Aux - pivots1'!$A:$E,4,0))</f>
        <v/>
      </c>
      <c r="L189" s="190" t="str">
        <f>IF(VLOOKUP(A189,'Aux - pivots1'!$A:$E,5,0)=0, "",VLOOKUP(A189,'Aux - pivots1'!$A:$E,5,0))</f>
        <v/>
      </c>
    </row>
    <row r="190" spans="1:12" ht="16.2">
      <c r="A190" s="31" t="str">
        <f t="shared" si="2"/>
        <v>modesg_param_sfcs_taxon_europeiaepc</v>
      </c>
      <c r="B190" s="174" t="s">
        <v>28</v>
      </c>
      <c r="C190" s="169" t="s">
        <v>178</v>
      </c>
      <c r="D190" s="165" t="s">
        <v>40</v>
      </c>
      <c r="E190" s="166" t="s">
        <v>179</v>
      </c>
      <c r="F190" s="165" t="s">
        <v>47</v>
      </c>
      <c r="G190" s="167" t="str">
        <f>VLOOKUP(A190,Plano_V3!$A$27:$G$573,7,0)</f>
        <v>1. Concluído</v>
      </c>
      <c r="H190" s="167" t="s">
        <v>477</v>
      </c>
      <c r="I190" s="197"/>
      <c r="J190" s="190" t="str">
        <f>IF(VLOOKUP(A190,'Aux - pivots1'!$A:$E,3,0)=0, "",VLOOKUP(A190,'Aux - pivots1'!$A:$E,3,0))</f>
        <v/>
      </c>
      <c r="K190" s="190" t="str">
        <f>IF(VLOOKUP(A190,'Aux - pivots1'!$A:$E,4,0)=0, "",VLOOKUP(A190,'Aux - pivots1'!$A:$E,4,0))</f>
        <v/>
      </c>
      <c r="L190" s="190" t="str">
        <f>IF(VLOOKUP(A190,'Aux - pivots1'!$A:$E,5,0)=0, "",VLOOKUP(A190,'Aux - pivots1'!$A:$E,5,0))</f>
        <v/>
      </c>
    </row>
    <row r="191" spans="1:12" ht="16.2">
      <c r="A191" s="31" t="str">
        <f t="shared" si="2"/>
        <v>modesg_param_sfcs_taxon_europeiaflag_project_finance</v>
      </c>
      <c r="B191" s="174" t="s">
        <v>28</v>
      </c>
      <c r="C191" s="169" t="s">
        <v>178</v>
      </c>
      <c r="D191" s="165" t="s">
        <v>40</v>
      </c>
      <c r="E191" s="166" t="s">
        <v>179</v>
      </c>
      <c r="F191" s="165" t="s">
        <v>194</v>
      </c>
      <c r="G191" s="167" t="str">
        <f>VLOOKUP(A191,Plano_V3!$A$27:$G$573,7,0)</f>
        <v>4. Validação EF</v>
      </c>
      <c r="H191" s="167" t="s">
        <v>479</v>
      </c>
      <c r="I191" s="177" t="s">
        <v>501</v>
      </c>
      <c r="J191" s="190" t="str">
        <f>IF(VLOOKUP(A191,'Aux - pivots1'!$A:$E,3,0)=0, "",VLOOKUP(A191,'Aux - pivots1'!$A:$E,3,0))</f>
        <v/>
      </c>
      <c r="K191" s="190" t="str">
        <f>IF(VLOOKUP(A191,'Aux - pivots1'!$A:$E,4,0)=0, "",VLOOKUP(A191,'Aux - pivots1'!$A:$E,4,0))</f>
        <v/>
      </c>
      <c r="L191" s="190" t="str">
        <f>IF(VLOOKUP(A191,'Aux - pivots1'!$A:$E,5,0)=0, "",VLOOKUP(A191,'Aux - pivots1'!$A:$E,5,0))</f>
        <v/>
      </c>
    </row>
    <row r="192" spans="1:12" ht="16.2">
      <c r="A192" s="31" t="str">
        <f t="shared" si="2"/>
        <v>modesg_param_sfcs_taxon_europeiacfinalidad</v>
      </c>
      <c r="B192" s="174" t="s">
        <v>28</v>
      </c>
      <c r="C192" s="169" t="s">
        <v>178</v>
      </c>
      <c r="D192" s="165" t="s">
        <v>40</v>
      </c>
      <c r="E192" s="166" t="s">
        <v>179</v>
      </c>
      <c r="F192" s="165" t="s">
        <v>195</v>
      </c>
      <c r="G192" s="167" t="str">
        <f>VLOOKUP(A192,Plano_V3!$A$27:$G$573,7,0)</f>
        <v>4. Validação EF</v>
      </c>
      <c r="H192" s="167" t="s">
        <v>479</v>
      </c>
      <c r="I192" s="177" t="s">
        <v>501</v>
      </c>
      <c r="J192" s="190" t="str">
        <f>IF(VLOOKUP(A192,'Aux - pivots1'!$A:$E,3,0)=0, "",VLOOKUP(A192,'Aux - pivots1'!$A:$E,3,0))</f>
        <v/>
      </c>
      <c r="K192" s="190" t="str">
        <f>IF(VLOOKUP(A192,'Aux - pivots1'!$A:$E,4,0)=0, "",VLOOKUP(A192,'Aux - pivots1'!$A:$E,4,0))</f>
        <v/>
      </c>
      <c r="L192" s="190" t="str">
        <f>IF(VLOOKUP(A192,'Aux - pivots1'!$A:$E,5,0)=0, "",VLOOKUP(A192,'Aux - pivots1'!$A:$E,5,0))</f>
        <v/>
      </c>
    </row>
    <row r="193" spans="1:12" ht="16.2">
      <c r="A193" s="31" t="str">
        <f t="shared" si="2"/>
        <v>modesg_param_sfcs_taxon_europeiatipo_combust</v>
      </c>
      <c r="B193" s="174" t="s">
        <v>28</v>
      </c>
      <c r="C193" s="169" t="s">
        <v>178</v>
      </c>
      <c r="D193" s="165" t="s">
        <v>40</v>
      </c>
      <c r="E193" s="166" t="s">
        <v>179</v>
      </c>
      <c r="F193" s="165" t="s">
        <v>196</v>
      </c>
      <c r="G193" s="167" t="str">
        <f>VLOOKUP(A193,Plano_V3!$A$27:$G$573,7,0)</f>
        <v>4. Validação EF</v>
      </c>
      <c r="H193" s="167" t="s">
        <v>479</v>
      </c>
      <c r="I193" s="177" t="s">
        <v>502</v>
      </c>
      <c r="J193" s="190" t="str">
        <f>IF(VLOOKUP(A193,'Aux - pivots1'!$A:$E,3,0)=0, "",VLOOKUP(A193,'Aux - pivots1'!$A:$E,3,0))</f>
        <v/>
      </c>
      <c r="K193" s="190" t="str">
        <f>IF(VLOOKUP(A193,'Aux - pivots1'!$A:$E,4,0)=0, "",VLOOKUP(A193,'Aux - pivots1'!$A:$E,4,0))</f>
        <v/>
      </c>
      <c r="L193" s="190" t="str">
        <f>IF(VLOOKUP(A193,'Aux - pivots1'!$A:$E,5,0)=0, "",VLOOKUP(A193,'Aux - pivots1'!$A:$E,5,0))</f>
        <v/>
      </c>
    </row>
    <row r="194" spans="1:12" ht="16.2">
      <c r="A194" s="31" t="str">
        <f t="shared" si="2"/>
        <v>modesg_param_sfcs_taxon_europeiamontante_pndrc</v>
      </c>
      <c r="B194" s="174" t="s">
        <v>28</v>
      </c>
      <c r="C194" s="169" t="s">
        <v>178</v>
      </c>
      <c r="D194" s="165" t="s">
        <v>40</v>
      </c>
      <c r="E194" s="166" t="s">
        <v>179</v>
      </c>
      <c r="F194" s="165" t="s">
        <v>197</v>
      </c>
      <c r="G194" s="167" t="str">
        <f>VLOOKUP(A194,Plano_V3!$A$27:$G$573,7,0)</f>
        <v>4. Validação EF</v>
      </c>
      <c r="H194" s="167" t="s">
        <v>479</v>
      </c>
      <c r="I194" s="176"/>
      <c r="J194" s="190" t="str">
        <f>IF(VLOOKUP(A194,'Aux - pivots1'!$A:$E,3,0)=0, "",VLOOKUP(A194,'Aux - pivots1'!$A:$E,3,0))</f>
        <v/>
      </c>
      <c r="K194" s="190" t="str">
        <f>IF(VLOOKUP(A194,'Aux - pivots1'!$A:$E,4,0)=0, "",VLOOKUP(A194,'Aux - pivots1'!$A:$E,4,0))</f>
        <v/>
      </c>
      <c r="L194" s="190" t="str">
        <f>IF(VLOOKUP(A194,'Aux - pivots1'!$A:$E,5,0)=0, "",VLOOKUP(A194,'Aux - pivots1'!$A:$E,5,0))</f>
        <v/>
      </c>
    </row>
    <row r="195" spans="1:12" ht="16.2">
      <c r="A195" s="31" t="str">
        <f t="shared" si="2"/>
        <v>modesg_param_sfcs_taxon_europeianome_ctgr_sfcs</v>
      </c>
      <c r="B195" s="174" t="s">
        <v>28</v>
      </c>
      <c r="C195" s="169" t="s">
        <v>178</v>
      </c>
      <c r="D195" s="165" t="s">
        <v>40</v>
      </c>
      <c r="E195" s="166" t="s">
        <v>179</v>
      </c>
      <c r="F195" s="165" t="s">
        <v>198</v>
      </c>
      <c r="G195" s="167" t="str">
        <f>VLOOKUP(A195,Plano_V3!$A$27:$G$573,7,0)</f>
        <v>4. Validação EF</v>
      </c>
      <c r="H195" s="167" t="s">
        <v>479</v>
      </c>
      <c r="I195" s="176"/>
      <c r="J195" s="190" t="str">
        <f>IF(VLOOKUP(A195,'Aux - pivots1'!$A:$E,3,0)=0, "",VLOOKUP(A195,'Aux - pivots1'!$A:$E,3,0))</f>
        <v/>
      </c>
      <c r="K195" s="190" t="str">
        <f>IF(VLOOKUP(A195,'Aux - pivots1'!$A:$E,4,0)=0, "",VLOOKUP(A195,'Aux - pivots1'!$A:$E,4,0))</f>
        <v/>
      </c>
      <c r="L195" s="190" t="str">
        <f>IF(VLOOKUP(A195,'Aux - pivots1'!$A:$E,5,0)=0, "",VLOOKUP(A195,'Aux - pivots1'!$A:$E,5,0))</f>
        <v/>
      </c>
    </row>
    <row r="196" spans="1:12" ht="16.2">
      <c r="A196" s="31" t="str">
        <f t="shared" si="2"/>
        <v>modesg_param_sfcs_taxon_europeianome_general_specific_purpose</v>
      </c>
      <c r="B196" s="174" t="s">
        <v>28</v>
      </c>
      <c r="C196" s="169" t="s">
        <v>178</v>
      </c>
      <c r="D196" s="165" t="s">
        <v>40</v>
      </c>
      <c r="E196" s="166" t="s">
        <v>179</v>
      </c>
      <c r="F196" s="165" t="s">
        <v>199</v>
      </c>
      <c r="G196" s="167" t="str">
        <f>VLOOKUP(A196,Plano_V3!$A$27:$G$573,7,0)</f>
        <v>1. Concluído</v>
      </c>
      <c r="H196" s="167" t="s">
        <v>477</v>
      </c>
      <c r="I196" s="197"/>
      <c r="J196" s="190" t="str">
        <f>IF(VLOOKUP(A196,'Aux - pivots1'!$A:$E,3,0)=0, "",VLOOKUP(A196,'Aux - pivots1'!$A:$E,3,0))</f>
        <v/>
      </c>
      <c r="K196" s="190" t="str">
        <f>IF(VLOOKUP(A196,'Aux - pivots1'!$A:$E,4,0)=0, "",VLOOKUP(A196,'Aux - pivots1'!$A:$E,4,0))</f>
        <v/>
      </c>
      <c r="L196" s="190" t="str">
        <f>IF(VLOOKUP(A196,'Aux - pivots1'!$A:$E,5,0)=0, "",VLOOKUP(A196,'Aux - pivots1'!$A:$E,5,0))</f>
        <v/>
      </c>
    </row>
    <row r="197" spans="1:12" ht="16.2">
      <c r="A197" s="31" t="str">
        <f t="shared" si="2"/>
        <v>modesg_param_sfcs_taxon_europeianome_purpose_esg</v>
      </c>
      <c r="B197" s="174" t="s">
        <v>28</v>
      </c>
      <c r="C197" s="169" t="s">
        <v>178</v>
      </c>
      <c r="D197" s="165" t="s">
        <v>40</v>
      </c>
      <c r="E197" s="166" t="s">
        <v>179</v>
      </c>
      <c r="F197" s="165" t="s">
        <v>200</v>
      </c>
      <c r="G197" s="167" t="str">
        <f>VLOOKUP(A197,Plano_V3!$A$27:$G$573,7,0)</f>
        <v>1. Concluído</v>
      </c>
      <c r="H197" s="167" t="s">
        <v>477</v>
      </c>
      <c r="I197" s="197"/>
      <c r="J197" s="190" t="str">
        <f>IF(VLOOKUP(A197,'Aux - pivots1'!$A:$E,3,0)=0, "",VLOOKUP(A197,'Aux - pivots1'!$A:$E,3,0))</f>
        <v/>
      </c>
      <c r="K197" s="190" t="str">
        <f>IF(VLOOKUP(A197,'Aux - pivots1'!$A:$E,4,0)=0, "",VLOOKUP(A197,'Aux - pivots1'!$A:$E,4,0))</f>
        <v/>
      </c>
      <c r="L197" s="190" t="str">
        <f>IF(VLOOKUP(A197,'Aux - pivots1'!$A:$E,5,0)=0, "",VLOOKUP(A197,'Aux - pivots1'!$A:$E,5,0))</f>
        <v/>
      </c>
    </row>
    <row r="198" spans="1:12" ht="16.2">
      <c r="A198" s="31" t="str">
        <f t="shared" si="2"/>
        <v>modesg_param_sfcs_taxon_europeianome_specific_eligible</v>
      </c>
      <c r="B198" s="174" t="s">
        <v>28</v>
      </c>
      <c r="C198" s="169" t="s">
        <v>178</v>
      </c>
      <c r="D198" s="165" t="s">
        <v>40</v>
      </c>
      <c r="E198" s="166" t="s">
        <v>179</v>
      </c>
      <c r="F198" s="165" t="s">
        <v>201</v>
      </c>
      <c r="G198" s="167" t="str">
        <f>VLOOKUP(A198,Plano_V3!$A$27:$G$573,7,0)</f>
        <v>1. Concluído</v>
      </c>
      <c r="H198" s="167" t="s">
        <v>477</v>
      </c>
      <c r="I198" s="197"/>
      <c r="J198" s="190" t="str">
        <f>IF(VLOOKUP(A198,'Aux - pivots1'!$A:$E,3,0)=0, "",VLOOKUP(A198,'Aux - pivots1'!$A:$E,3,0))</f>
        <v/>
      </c>
      <c r="K198" s="190" t="str">
        <f>IF(VLOOKUP(A198,'Aux - pivots1'!$A:$E,4,0)=0, "",VLOOKUP(A198,'Aux - pivots1'!$A:$E,4,0))</f>
        <v/>
      </c>
      <c r="L198" s="190" t="str">
        <f>IF(VLOOKUP(A198,'Aux - pivots1'!$A:$E,5,0)=0, "",VLOOKUP(A198,'Aux - pivots1'!$A:$E,5,0))</f>
        <v/>
      </c>
    </row>
    <row r="199" spans="1:12" ht="16.2">
      <c r="A199" s="31" t="str">
        <f t="shared" si="2"/>
        <v>modesg_param_sfcs_taxon_europeianome_specific_sustainable</v>
      </c>
      <c r="B199" s="174" t="s">
        <v>28</v>
      </c>
      <c r="C199" s="169" t="s">
        <v>178</v>
      </c>
      <c r="D199" s="165" t="s">
        <v>40</v>
      </c>
      <c r="E199" s="166" t="s">
        <v>179</v>
      </c>
      <c r="F199" s="165" t="s">
        <v>202</v>
      </c>
      <c r="G199" s="167" t="str">
        <f>VLOOKUP(A199,Plano_V3!$A$27:$G$573,7,0)</f>
        <v>1. Concluído</v>
      </c>
      <c r="H199" s="167" t="s">
        <v>477</v>
      </c>
      <c r="I199" s="197"/>
      <c r="J199" s="190" t="str">
        <f>IF(VLOOKUP(A199,'Aux - pivots1'!$A:$E,3,0)=0, "",VLOOKUP(A199,'Aux - pivots1'!$A:$E,3,0))</f>
        <v/>
      </c>
      <c r="K199" s="190" t="str">
        <f>IF(VLOOKUP(A199,'Aux - pivots1'!$A:$E,4,0)=0, "",VLOOKUP(A199,'Aux - pivots1'!$A:$E,4,0))</f>
        <v/>
      </c>
      <c r="L199" s="190" t="str">
        <f>IF(VLOOKUP(A199,'Aux - pivots1'!$A:$E,5,0)=0, "",VLOOKUP(A199,'Aux - pivots1'!$A:$E,5,0))</f>
        <v/>
      </c>
    </row>
    <row r="200" spans="1:12" ht="16.2">
      <c r="A200" s="31" t="str">
        <f t="shared" ref="A200:A263" si="3">E200&amp;F200</f>
        <v>modesg_param_sfcs_taxon_europeiaref_date</v>
      </c>
      <c r="B200" s="174" t="s">
        <v>28</v>
      </c>
      <c r="C200" s="169" t="s">
        <v>178</v>
      </c>
      <c r="D200" s="165" t="s">
        <v>40</v>
      </c>
      <c r="E200" s="166" t="s">
        <v>179</v>
      </c>
      <c r="F200" s="165" t="s">
        <v>73</v>
      </c>
      <c r="G200" s="167" t="str">
        <f>VLOOKUP(A200,Plano_V3!$A$27:$G$573,7,0)</f>
        <v>1. Concluído</v>
      </c>
      <c r="H200" s="167" t="s">
        <v>477</v>
      </c>
      <c r="I200" s="197"/>
      <c r="J200" s="190" t="str">
        <f>IF(VLOOKUP(A200,'Aux - pivots1'!$A:$E,3,0)=0, "",VLOOKUP(A200,'Aux - pivots1'!$A:$E,3,0))</f>
        <v/>
      </c>
      <c r="K200" s="190" t="str">
        <f>IF(VLOOKUP(A200,'Aux - pivots1'!$A:$E,4,0)=0, "",VLOOKUP(A200,'Aux - pivots1'!$A:$E,4,0))</f>
        <v/>
      </c>
      <c r="L200" s="190" t="str">
        <f>IF(VLOOKUP(A200,'Aux - pivots1'!$A:$E,5,0)=0, "",VLOOKUP(A200,'Aux - pivots1'!$A:$E,5,0))</f>
        <v/>
      </c>
    </row>
    <row r="201" spans="1:12" ht="16.2">
      <c r="A201" s="31" t="str">
        <f t="shared" si="3"/>
        <v>modesg_param_sfcs_taxon_europeiazcliente</v>
      </c>
      <c r="B201" s="174" t="s">
        <v>28</v>
      </c>
      <c r="C201" s="169" t="s">
        <v>178</v>
      </c>
      <c r="D201" s="165" t="s">
        <v>40</v>
      </c>
      <c r="E201" s="166" t="s">
        <v>179</v>
      </c>
      <c r="F201" s="165" t="s">
        <v>203</v>
      </c>
      <c r="G201" s="167" t="str">
        <f>VLOOKUP(A201,Plano_V3!$A$27:$G$573,7,0)</f>
        <v>1. Concluído</v>
      </c>
      <c r="H201" s="167" t="s">
        <v>477</v>
      </c>
      <c r="I201" s="197"/>
      <c r="J201" s="190" t="str">
        <f>IF(VLOOKUP(A201,'Aux - pivots1'!$A:$E,3,0)=0, "",VLOOKUP(A201,'Aux - pivots1'!$A:$E,3,0))</f>
        <v/>
      </c>
      <c r="K201" s="190" t="str">
        <f>IF(VLOOKUP(A201,'Aux - pivots1'!$A:$E,4,0)=0, "",VLOOKUP(A201,'Aux - pivots1'!$A:$E,4,0))</f>
        <v/>
      </c>
      <c r="L201" s="190" t="str">
        <f>IF(VLOOKUP(A201,'Aux - pivots1'!$A:$E,5,0)=0, "",VLOOKUP(A201,'Aux - pivots1'!$A:$E,5,0))</f>
        <v/>
      </c>
    </row>
    <row r="202" spans="1:12" ht="16.2">
      <c r="A202" s="31" t="str">
        <f t="shared" si="3"/>
        <v>modesg_param_sfcs_taxon_europeiazdeposit</v>
      </c>
      <c r="B202" s="174" t="s">
        <v>28</v>
      </c>
      <c r="C202" s="169" t="s">
        <v>178</v>
      </c>
      <c r="D202" s="165" t="s">
        <v>40</v>
      </c>
      <c r="E202" s="166" t="s">
        <v>179</v>
      </c>
      <c r="F202" s="165" t="s">
        <v>204</v>
      </c>
      <c r="G202" s="167" t="str">
        <f>VLOOKUP(A202,Plano_V3!$A$27:$G$573,7,0)</f>
        <v>1. Concluído</v>
      </c>
      <c r="H202" s="167" t="s">
        <v>477</v>
      </c>
      <c r="I202" s="197"/>
      <c r="J202" s="190" t="str">
        <f>IF(VLOOKUP(A202,'Aux - pivots1'!$A:$E,3,0)=0, "",VLOOKUP(A202,'Aux - pivots1'!$A:$E,3,0))</f>
        <v/>
      </c>
      <c r="K202" s="190" t="str">
        <f>IF(VLOOKUP(A202,'Aux - pivots1'!$A:$E,4,0)=0, "",VLOOKUP(A202,'Aux - pivots1'!$A:$E,4,0))</f>
        <v/>
      </c>
      <c r="L202" s="190" t="str">
        <f>IF(VLOOKUP(A202,'Aux - pivots1'!$A:$E,5,0)=0, "",VLOOKUP(A202,'Aux - pivots1'!$A:$E,5,0))</f>
        <v/>
      </c>
    </row>
    <row r="203" spans="1:12" ht="16.2">
      <c r="A203" s="31" t="str">
        <f t="shared" si="3"/>
        <v>modesg_inp_emss_vclsn.a.</v>
      </c>
      <c r="B203" s="174" t="s">
        <v>28</v>
      </c>
      <c r="C203" s="169" t="s">
        <v>178</v>
      </c>
      <c r="D203" s="165" t="s">
        <v>36</v>
      </c>
      <c r="E203" s="166" t="s">
        <v>205</v>
      </c>
      <c r="F203" s="165" t="s">
        <v>38</v>
      </c>
      <c r="G203" s="167" t="str">
        <f>VLOOKUP(A203,Plano_V3!$A$27:$G$573,7,0)</f>
        <v>5. Em Correção</v>
      </c>
      <c r="H203" s="167" t="s">
        <v>480</v>
      </c>
      <c r="I203" s="176" t="s">
        <v>503</v>
      </c>
      <c r="J203" s="190">
        <f>IF(VLOOKUP(A203,'Aux - pivots1'!$A:$E,3,0)=0, "",VLOOKUP(A203,'Aux - pivots1'!$A:$E,3,0))</f>
        <v>45471</v>
      </c>
      <c r="K203" s="190" t="str">
        <f>IF(VLOOKUP(A203,'Aux - pivots1'!$A:$E,4,0)=0, "",VLOOKUP(A203,'Aux - pivots1'!$A:$E,4,0))</f>
        <v/>
      </c>
      <c r="L203" s="190" t="str">
        <f>IF(VLOOKUP(A203,'Aux - pivots1'!$A:$E,5,0)=0, "",VLOOKUP(A203,'Aux - pivots1'!$A:$E,5,0))</f>
        <v/>
      </c>
    </row>
    <row r="204" spans="1:12" ht="16.2">
      <c r="A204" s="31" t="str">
        <f t="shared" si="3"/>
        <v>modesg_inp_km_medios_emss_vclsn.a.</v>
      </c>
      <c r="B204" s="174" t="s">
        <v>28</v>
      </c>
      <c r="C204" s="169" t="s">
        <v>178</v>
      </c>
      <c r="D204" s="165" t="s">
        <v>36</v>
      </c>
      <c r="E204" s="166" t="s">
        <v>206</v>
      </c>
      <c r="F204" s="165" t="s">
        <v>38</v>
      </c>
      <c r="G204" s="167" t="str">
        <f>VLOOKUP(A204,Plano_V3!$A$27:$G$573,7,0)</f>
        <v>5. Em Correção</v>
      </c>
      <c r="H204" s="167" t="s">
        <v>480</v>
      </c>
      <c r="I204" s="176" t="s">
        <v>503</v>
      </c>
      <c r="J204" s="190" t="str">
        <f>IF(VLOOKUP(A204,'Aux - pivots1'!$A:$E,3,0)=0, "",VLOOKUP(A204,'Aux - pivots1'!$A:$E,3,0))</f>
        <v/>
      </c>
      <c r="K204" s="190" t="str">
        <f>IF(VLOOKUP(A204,'Aux - pivots1'!$A:$E,4,0)=0, "",VLOOKUP(A204,'Aux - pivots1'!$A:$E,4,0))</f>
        <v/>
      </c>
      <c r="L204" s="190" t="str">
        <f>IF(VLOOKUP(A204,'Aux - pivots1'!$A:$E,5,0)=0, "",VLOOKUP(A204,'Aux - pivots1'!$A:$E,5,0))</f>
        <v/>
      </c>
    </row>
    <row r="205" spans="1:12" ht="16.2">
      <c r="A205" s="31" t="str">
        <f t="shared" si="3"/>
        <v>modesg_inp_empr_excl_parisn.a.</v>
      </c>
      <c r="B205" s="174" t="s">
        <v>28</v>
      </c>
      <c r="C205" s="169" t="s">
        <v>178</v>
      </c>
      <c r="D205" s="165" t="s">
        <v>36</v>
      </c>
      <c r="E205" s="166" t="s">
        <v>207</v>
      </c>
      <c r="F205" s="165" t="s">
        <v>38</v>
      </c>
      <c r="G205" s="167" t="str">
        <f>VLOOKUP(A205,Plano_V3!$A$27:$G$573,7,0)</f>
        <v>1. Concluído</v>
      </c>
      <c r="H205" s="167" t="s">
        <v>477</v>
      </c>
      <c r="I205" s="197"/>
      <c r="J205" s="190" t="str">
        <f>IF(VLOOKUP(A205,'Aux - pivots1'!$A:$E,3,0)=0, "",VLOOKUP(A205,'Aux - pivots1'!$A:$E,3,0))</f>
        <v/>
      </c>
      <c r="K205" s="190" t="str">
        <f>IF(VLOOKUP(A205,'Aux - pivots1'!$A:$E,4,0)=0, "",VLOOKUP(A205,'Aux - pivots1'!$A:$E,4,0))</f>
        <v/>
      </c>
      <c r="L205" s="190" t="str">
        <f>IF(VLOOKUP(A205,'Aux - pivots1'!$A:$E,5,0)=0, "",VLOOKUP(A205,'Aux - pivots1'!$A:$E,5,0))</f>
        <v/>
      </c>
    </row>
    <row r="206" spans="1:12" ht="16.2">
      <c r="A206" s="31" t="str">
        <f t="shared" si="3"/>
        <v>modesg_inp_nfrd_alinhamento_taxn.a.</v>
      </c>
      <c r="B206" s="174" t="s">
        <v>28</v>
      </c>
      <c r="C206" s="169" t="s">
        <v>178</v>
      </c>
      <c r="D206" s="165" t="s">
        <v>36</v>
      </c>
      <c r="E206" s="166" t="s">
        <v>208</v>
      </c>
      <c r="F206" s="165" t="s">
        <v>38</v>
      </c>
      <c r="G206" s="167" t="str">
        <f>VLOOKUP(A206,Plano_V3!$A$27:$G$573,7,0)</f>
        <v>5. Em Correção</v>
      </c>
      <c r="H206" s="167" t="s">
        <v>480</v>
      </c>
      <c r="I206" s="176" t="s">
        <v>503</v>
      </c>
      <c r="J206" s="190" t="str">
        <f>IF(VLOOKUP(A206,'Aux - pivots1'!$A:$E,3,0)=0, "",VLOOKUP(A206,'Aux - pivots1'!$A:$E,3,0))</f>
        <v/>
      </c>
      <c r="K206" s="190" t="str">
        <f>IF(VLOOKUP(A206,'Aux - pivots1'!$A:$E,4,0)=0, "",VLOOKUP(A206,'Aux - pivots1'!$A:$E,4,0))</f>
        <v/>
      </c>
      <c r="L206" s="190" t="str">
        <f>IF(VLOOKUP(A206,'Aux - pivots1'!$A:$E,5,0)=0, "",VLOOKUP(A206,'Aux - pivots1'!$A:$E,5,0))</f>
        <v/>
      </c>
    </row>
    <row r="207" spans="1:12" ht="16.2">
      <c r="A207" s="31" t="str">
        <f t="shared" si="3"/>
        <v>modesg_inp_risco_fisicon.a.</v>
      </c>
      <c r="B207" s="174" t="s">
        <v>28</v>
      </c>
      <c r="C207" s="169" t="s">
        <v>178</v>
      </c>
      <c r="D207" s="165" t="s">
        <v>36</v>
      </c>
      <c r="E207" s="166" t="s">
        <v>209</v>
      </c>
      <c r="F207" s="165" t="s">
        <v>38</v>
      </c>
      <c r="G207" s="167" t="str">
        <f>VLOOKUP(A207,Plano_V3!$A$27:$G$573,7,0)</f>
        <v>1. Concluído</v>
      </c>
      <c r="H207" s="167" t="s">
        <v>477</v>
      </c>
      <c r="I207" s="197"/>
      <c r="J207" s="190" t="str">
        <f>IF(VLOOKUP(A207,'Aux - pivots1'!$A:$E,3,0)=0, "",VLOOKUP(A207,'Aux - pivots1'!$A:$E,3,0))</f>
        <v/>
      </c>
      <c r="K207" s="190" t="str">
        <f>IF(VLOOKUP(A207,'Aux - pivots1'!$A:$E,4,0)=0, "",VLOOKUP(A207,'Aux - pivots1'!$A:$E,4,0))</f>
        <v/>
      </c>
      <c r="L207" s="190" t="str">
        <f>IF(VLOOKUP(A207,'Aux - pivots1'!$A:$E,5,0)=0, "",VLOOKUP(A207,'Aux - pivots1'!$A:$E,5,0))</f>
        <v/>
      </c>
    </row>
    <row r="208" spans="1:12" ht="16.2">
      <c r="A208" s="31" t="str">
        <f t="shared" si="3"/>
        <v>modesg_inp_emss_scibn.a.</v>
      </c>
      <c r="B208" s="174" t="s">
        <v>28</v>
      </c>
      <c r="C208" s="169" t="s">
        <v>178</v>
      </c>
      <c r="D208" s="165" t="s">
        <v>36</v>
      </c>
      <c r="E208" s="166" t="s">
        <v>210</v>
      </c>
      <c r="F208" s="165" t="s">
        <v>38</v>
      </c>
      <c r="G208" s="167" t="str">
        <f>VLOOKUP(A208,Plano_V3!$A$27:$G$573,7,0)</f>
        <v>1. Concluído</v>
      </c>
      <c r="H208" s="167" t="s">
        <v>477</v>
      </c>
      <c r="I208" s="197"/>
      <c r="J208" s="190" t="str">
        <f>IF(VLOOKUP(A208,'Aux - pivots1'!$A:$E,3,0)=0, "",VLOOKUP(A208,'Aux - pivots1'!$A:$E,3,0))</f>
        <v/>
      </c>
      <c r="K208" s="190" t="str">
        <f>IF(VLOOKUP(A208,'Aux - pivots1'!$A:$E,4,0)=0, "",VLOOKUP(A208,'Aux - pivots1'!$A:$E,4,0))</f>
        <v/>
      </c>
      <c r="L208" s="190" t="str">
        <f>IF(VLOOKUP(A208,'Aux - pivots1'!$A:$E,5,0)=0, "",VLOOKUP(A208,'Aux - pivots1'!$A:$E,5,0))</f>
        <v/>
      </c>
    </row>
    <row r="209" spans="1:12" ht="16.2">
      <c r="A209" s="31" t="str">
        <f t="shared" si="3"/>
        <v>modesg_inp_emss_nacen.a.</v>
      </c>
      <c r="B209" s="174" t="s">
        <v>28</v>
      </c>
      <c r="C209" s="169" t="s">
        <v>178</v>
      </c>
      <c r="D209" s="165" t="s">
        <v>36</v>
      </c>
      <c r="E209" s="166" t="s">
        <v>211</v>
      </c>
      <c r="F209" s="165" t="s">
        <v>38</v>
      </c>
      <c r="G209" s="167" t="str">
        <f>VLOOKUP(A209,Plano_V3!$A$27:$G$573,7,0)</f>
        <v>5. Em Correção</v>
      </c>
      <c r="H209" s="167" t="s">
        <v>480</v>
      </c>
      <c r="I209" s="176" t="s">
        <v>503</v>
      </c>
      <c r="J209" s="190" t="str">
        <f>IF(VLOOKUP(A209,'Aux - pivots1'!$A:$E,3,0)=0, "",VLOOKUP(A209,'Aux - pivots1'!$A:$E,3,0))</f>
        <v/>
      </c>
      <c r="K209" s="190" t="str">
        <f>IF(VLOOKUP(A209,'Aux - pivots1'!$A:$E,4,0)=0, "",VLOOKUP(A209,'Aux - pivots1'!$A:$E,4,0))</f>
        <v/>
      </c>
      <c r="L209" s="190" t="str">
        <f>IF(VLOOKUP(A209,'Aux - pivots1'!$A:$E,5,0)=0, "",VLOOKUP(A209,'Aux - pivots1'!$A:$E,5,0))</f>
        <v/>
      </c>
    </row>
    <row r="210" spans="1:12" ht="16.2">
      <c r="A210" s="31" t="str">
        <f t="shared" si="3"/>
        <v>modesg_inp_emss_bens_imoveisn.a.</v>
      </c>
      <c r="B210" s="174" t="s">
        <v>28</v>
      </c>
      <c r="C210" s="169" t="s">
        <v>178</v>
      </c>
      <c r="D210" s="165" t="s">
        <v>36</v>
      </c>
      <c r="E210" s="166" t="s">
        <v>212</v>
      </c>
      <c r="F210" s="165" t="s">
        <v>38</v>
      </c>
      <c r="G210" s="167" t="str">
        <f>VLOOKUP(A210,Plano_V3!$A$27:$G$573,7,0)</f>
        <v>5. Em Correção</v>
      </c>
      <c r="H210" s="167" t="s">
        <v>480</v>
      </c>
      <c r="I210" s="176" t="s">
        <v>503</v>
      </c>
      <c r="J210" s="190" t="str">
        <f>IF(VLOOKUP(A210,'Aux - pivots1'!$A:$E,3,0)=0, "",VLOOKUP(A210,'Aux - pivots1'!$A:$E,3,0))</f>
        <v/>
      </c>
      <c r="K210" s="190" t="str">
        <f>IF(VLOOKUP(A210,'Aux - pivots1'!$A:$E,4,0)=0, "",VLOOKUP(A210,'Aux - pivots1'!$A:$E,4,0))</f>
        <v/>
      </c>
      <c r="L210" s="190" t="str">
        <f>IF(VLOOKUP(A210,'Aux - pivots1'!$A:$E,5,0)=0, "",VLOOKUP(A210,'Aux - pivots1'!$A:$E,5,0))</f>
        <v/>
      </c>
    </row>
    <row r="211" spans="1:12" ht="16.2">
      <c r="A211" s="31" t="str">
        <f t="shared" si="3"/>
        <v>modesg_inp_emss_vclsref_date</v>
      </c>
      <c r="B211" s="174" t="s">
        <v>28</v>
      </c>
      <c r="C211" s="169" t="s">
        <v>178</v>
      </c>
      <c r="D211" s="165" t="s">
        <v>40</v>
      </c>
      <c r="E211" s="166" t="s">
        <v>205</v>
      </c>
      <c r="F211" s="165" t="s">
        <v>73</v>
      </c>
      <c r="G211" s="167" t="str">
        <f>VLOOKUP(A211,Plano_V3!$A$27:$G$573,7,0)</f>
        <v>5. Em Correção</v>
      </c>
      <c r="H211" s="167" t="s">
        <v>480</v>
      </c>
      <c r="I211" s="176" t="s">
        <v>503</v>
      </c>
      <c r="J211" s="190" t="str">
        <f>IF(VLOOKUP(A211,'Aux - pivots1'!$A:$E,3,0)=0, "",VLOOKUP(A211,'Aux - pivots1'!$A:$E,3,0))</f>
        <v/>
      </c>
      <c r="K211" s="190" t="str">
        <f>IF(VLOOKUP(A211,'Aux - pivots1'!$A:$E,4,0)=0, "",VLOOKUP(A211,'Aux - pivots1'!$A:$E,4,0))</f>
        <v/>
      </c>
      <c r="L211" s="190" t="str">
        <f>IF(VLOOKUP(A211,'Aux - pivots1'!$A:$E,5,0)=0, "",VLOOKUP(A211,'Aux - pivots1'!$A:$E,5,0))</f>
        <v/>
      </c>
    </row>
    <row r="212" spans="1:12" ht="16.2">
      <c r="A212" s="31" t="str">
        <f t="shared" si="3"/>
        <v>modesg_inp_emss_vclsnome_regiao</v>
      </c>
      <c r="B212" s="174" t="s">
        <v>28</v>
      </c>
      <c r="C212" s="169" t="s">
        <v>178</v>
      </c>
      <c r="D212" s="165" t="s">
        <v>40</v>
      </c>
      <c r="E212" s="166" t="s">
        <v>205</v>
      </c>
      <c r="F212" s="165" t="s">
        <v>213</v>
      </c>
      <c r="G212" s="167" t="str">
        <f>VLOOKUP(A212,Plano_V3!$A$27:$G$573,7,0)</f>
        <v>5. Em Correção</v>
      </c>
      <c r="H212" s="167" t="s">
        <v>480</v>
      </c>
      <c r="I212" s="176" t="s">
        <v>503</v>
      </c>
      <c r="J212" s="190" t="str">
        <f>IF(VLOOKUP(A212,'Aux - pivots1'!$A:$E,3,0)=0, "",VLOOKUP(A212,'Aux - pivots1'!$A:$E,3,0))</f>
        <v/>
      </c>
      <c r="K212" s="190" t="str">
        <f>IF(VLOOKUP(A212,'Aux - pivots1'!$A:$E,4,0)=0, "",VLOOKUP(A212,'Aux - pivots1'!$A:$E,4,0))</f>
        <v/>
      </c>
      <c r="L212" s="190" t="str">
        <f>IF(VLOOKUP(A212,'Aux - pivots1'!$A:$E,5,0)=0, "",VLOOKUP(A212,'Aux - pivots1'!$A:$E,5,0))</f>
        <v/>
      </c>
    </row>
    <row r="213" spans="1:12" ht="16.2">
      <c r="A213" s="31" t="str">
        <f t="shared" si="3"/>
        <v>modesg_inp_emss_vclsnome_pais</v>
      </c>
      <c r="B213" s="174" t="s">
        <v>28</v>
      </c>
      <c r="C213" s="169" t="s">
        <v>178</v>
      </c>
      <c r="D213" s="165" t="s">
        <v>40</v>
      </c>
      <c r="E213" s="166" t="s">
        <v>205</v>
      </c>
      <c r="F213" s="165" t="s">
        <v>214</v>
      </c>
      <c r="G213" s="167" t="str">
        <f>VLOOKUP(A213,Plano_V3!$A$27:$G$573,7,0)</f>
        <v>5. Em Correção</v>
      </c>
      <c r="H213" s="167" t="s">
        <v>480</v>
      </c>
      <c r="I213" s="176" t="s">
        <v>503</v>
      </c>
      <c r="J213" s="190" t="str">
        <f>IF(VLOOKUP(A213,'Aux - pivots1'!$A:$E,3,0)=0, "",VLOOKUP(A213,'Aux - pivots1'!$A:$E,3,0))</f>
        <v/>
      </c>
      <c r="K213" s="190" t="str">
        <f>IF(VLOOKUP(A213,'Aux - pivots1'!$A:$E,4,0)=0, "",VLOOKUP(A213,'Aux - pivots1'!$A:$E,4,0))</f>
        <v/>
      </c>
      <c r="L213" s="190" t="str">
        <f>IF(VLOOKUP(A213,'Aux - pivots1'!$A:$E,5,0)=0, "",VLOOKUP(A213,'Aux - pivots1'!$A:$E,5,0))</f>
        <v/>
      </c>
    </row>
    <row r="214" spans="1:12" ht="16.2">
      <c r="A214" s="31" t="str">
        <f t="shared" si="3"/>
        <v>modesg_inp_emss_vclsnome_estado</v>
      </c>
      <c r="B214" s="174" t="s">
        <v>28</v>
      </c>
      <c r="C214" s="169" t="s">
        <v>178</v>
      </c>
      <c r="D214" s="165" t="s">
        <v>40</v>
      </c>
      <c r="E214" s="166" t="s">
        <v>205</v>
      </c>
      <c r="F214" s="165" t="s">
        <v>215</v>
      </c>
      <c r="G214" s="167" t="str">
        <f>VLOOKUP(A214,Plano_V3!$A$27:$G$573,7,0)</f>
        <v>5. Em Correção</v>
      </c>
      <c r="H214" s="167" t="s">
        <v>480</v>
      </c>
      <c r="I214" s="176" t="s">
        <v>503</v>
      </c>
      <c r="J214" s="190" t="str">
        <f>IF(VLOOKUP(A214,'Aux - pivots1'!$A:$E,3,0)=0, "",VLOOKUP(A214,'Aux - pivots1'!$A:$E,3,0))</f>
        <v/>
      </c>
      <c r="K214" s="190" t="str">
        <f>IF(VLOOKUP(A214,'Aux - pivots1'!$A:$E,4,0)=0, "",VLOOKUP(A214,'Aux - pivots1'!$A:$E,4,0))</f>
        <v/>
      </c>
      <c r="L214" s="190" t="str">
        <f>IF(VLOOKUP(A214,'Aux - pivots1'!$A:$E,5,0)=0, "",VLOOKUP(A214,'Aux - pivots1'!$A:$E,5,0))</f>
        <v/>
      </c>
    </row>
    <row r="215" spans="1:12" ht="16.2">
      <c r="A215" s="31" t="str">
        <f t="shared" si="3"/>
        <v>modesg_inp_emss_vclstipo_veiculo</v>
      </c>
      <c r="B215" s="174" t="s">
        <v>28</v>
      </c>
      <c r="C215" s="169" t="s">
        <v>178</v>
      </c>
      <c r="D215" s="165" t="s">
        <v>40</v>
      </c>
      <c r="E215" s="166" t="s">
        <v>205</v>
      </c>
      <c r="F215" s="165" t="s">
        <v>216</v>
      </c>
      <c r="G215" s="167" t="str">
        <f>VLOOKUP(A215,Plano_V3!$A$27:$G$573,7,0)</f>
        <v>5. Em Correção</v>
      </c>
      <c r="H215" s="167" t="s">
        <v>480</v>
      </c>
      <c r="I215" s="176" t="s">
        <v>503</v>
      </c>
      <c r="J215" s="190" t="str">
        <f>IF(VLOOKUP(A215,'Aux - pivots1'!$A:$E,3,0)=0, "",VLOOKUP(A215,'Aux - pivots1'!$A:$E,3,0))</f>
        <v/>
      </c>
      <c r="K215" s="190" t="str">
        <f>IF(VLOOKUP(A215,'Aux - pivots1'!$A:$E,4,0)=0, "",VLOOKUP(A215,'Aux - pivots1'!$A:$E,4,0))</f>
        <v/>
      </c>
      <c r="L215" s="190" t="str">
        <f>IF(VLOOKUP(A215,'Aux - pivots1'!$A:$E,5,0)=0, "",VLOOKUP(A215,'Aux - pivots1'!$A:$E,5,0))</f>
        <v/>
      </c>
    </row>
    <row r="216" spans="1:12" ht="16.2">
      <c r="A216" s="31" t="str">
        <f t="shared" si="3"/>
        <v>modesg_inp_emss_vclstipo_motor</v>
      </c>
      <c r="B216" s="174" t="s">
        <v>28</v>
      </c>
      <c r="C216" s="169" t="s">
        <v>178</v>
      </c>
      <c r="D216" s="165" t="s">
        <v>40</v>
      </c>
      <c r="E216" s="166" t="s">
        <v>205</v>
      </c>
      <c r="F216" s="165" t="s">
        <v>217</v>
      </c>
      <c r="G216" s="167" t="str">
        <f>VLOOKUP(A216,Plano_V3!$A$27:$G$573,7,0)</f>
        <v>5. Em Correção</v>
      </c>
      <c r="H216" s="167" t="s">
        <v>480</v>
      </c>
      <c r="I216" s="176" t="s">
        <v>503</v>
      </c>
      <c r="J216" s="190" t="str">
        <f>IF(VLOOKUP(A216,'Aux - pivots1'!$A:$E,3,0)=0, "",VLOOKUP(A216,'Aux - pivots1'!$A:$E,3,0))</f>
        <v/>
      </c>
      <c r="K216" s="190" t="str">
        <f>IF(VLOOKUP(A216,'Aux - pivots1'!$A:$E,4,0)=0, "",VLOOKUP(A216,'Aux - pivots1'!$A:$E,4,0))</f>
        <v/>
      </c>
      <c r="L216" s="190" t="str">
        <f>IF(VLOOKUP(A216,'Aux - pivots1'!$A:$E,5,0)=0, "",VLOOKUP(A216,'Aux - pivots1'!$A:$E,5,0))</f>
        <v/>
      </c>
    </row>
    <row r="217" spans="1:12" ht="16.2">
      <c r="A217" s="31" t="str">
        <f t="shared" si="3"/>
        <v>modesg_inp_emss_vclsmarca</v>
      </c>
      <c r="B217" s="174" t="s">
        <v>28</v>
      </c>
      <c r="C217" s="169" t="s">
        <v>178</v>
      </c>
      <c r="D217" s="165" t="s">
        <v>40</v>
      </c>
      <c r="E217" s="166" t="s">
        <v>205</v>
      </c>
      <c r="F217" s="165" t="s">
        <v>218</v>
      </c>
      <c r="G217" s="167" t="str">
        <f>VLOOKUP(A217,Plano_V3!$A$27:$G$573,7,0)</f>
        <v>5. Em Correção</v>
      </c>
      <c r="H217" s="167" t="s">
        <v>480</v>
      </c>
      <c r="I217" s="176" t="s">
        <v>503</v>
      </c>
      <c r="J217" s="190" t="str">
        <f>IF(VLOOKUP(A217,'Aux - pivots1'!$A:$E,3,0)=0, "",VLOOKUP(A217,'Aux - pivots1'!$A:$E,3,0))</f>
        <v/>
      </c>
      <c r="K217" s="190" t="str">
        <f>IF(VLOOKUP(A217,'Aux - pivots1'!$A:$E,4,0)=0, "",VLOOKUP(A217,'Aux - pivots1'!$A:$E,4,0))</f>
        <v/>
      </c>
      <c r="L217" s="190" t="str">
        <f>IF(VLOOKUP(A217,'Aux - pivots1'!$A:$E,5,0)=0, "",VLOOKUP(A217,'Aux - pivots1'!$A:$E,5,0))</f>
        <v/>
      </c>
    </row>
    <row r="218" spans="1:12" ht="16.2">
      <c r="A218" s="31" t="str">
        <f t="shared" si="3"/>
        <v>modesg_inp_emss_vclsmodelo</v>
      </c>
      <c r="B218" s="174" t="s">
        <v>28</v>
      </c>
      <c r="C218" s="169" t="s">
        <v>178</v>
      </c>
      <c r="D218" s="165" t="s">
        <v>40</v>
      </c>
      <c r="E218" s="166" t="s">
        <v>205</v>
      </c>
      <c r="F218" s="165" t="s">
        <v>219</v>
      </c>
      <c r="G218" s="167" t="str">
        <f>VLOOKUP(A218,Plano_V3!$A$27:$G$573,7,0)</f>
        <v>5. Em Correção</v>
      </c>
      <c r="H218" s="167" t="s">
        <v>480</v>
      </c>
      <c r="I218" s="176" t="s">
        <v>503</v>
      </c>
      <c r="J218" s="190" t="str">
        <f>IF(VLOOKUP(A218,'Aux - pivots1'!$A:$E,3,0)=0, "",VLOOKUP(A218,'Aux - pivots1'!$A:$E,3,0))</f>
        <v/>
      </c>
      <c r="K218" s="190" t="str">
        <f>IF(VLOOKUP(A218,'Aux - pivots1'!$A:$E,4,0)=0, "",VLOOKUP(A218,'Aux - pivots1'!$A:$E,4,0))</f>
        <v/>
      </c>
      <c r="L218" s="190" t="str">
        <f>IF(VLOOKUP(A218,'Aux - pivots1'!$A:$E,5,0)=0, "",VLOOKUP(A218,'Aux - pivots1'!$A:$E,5,0))</f>
        <v/>
      </c>
    </row>
    <row r="219" spans="1:12" ht="16.2">
      <c r="A219" s="31" t="str">
        <f t="shared" si="3"/>
        <v>modesg_inp_emss_vclsdata_level_5</v>
      </c>
      <c r="B219" s="174" t="s">
        <v>28</v>
      </c>
      <c r="C219" s="169" t="s">
        <v>178</v>
      </c>
      <c r="D219" s="165" t="s">
        <v>40</v>
      </c>
      <c r="E219" s="166" t="s">
        <v>205</v>
      </c>
      <c r="F219" s="165" t="s">
        <v>220</v>
      </c>
      <c r="G219" s="167" t="str">
        <f>VLOOKUP(A219,Plano_V3!$A$27:$G$573,7,0)</f>
        <v>5. Em Correção</v>
      </c>
      <c r="H219" s="167" t="s">
        <v>480</v>
      </c>
      <c r="I219" s="177" t="s">
        <v>504</v>
      </c>
      <c r="J219" s="190" t="str">
        <f>IF(VLOOKUP(A219,'Aux - pivots1'!$A:$E,3,0)=0, "",VLOOKUP(A219,'Aux - pivots1'!$A:$E,3,0))</f>
        <v/>
      </c>
      <c r="K219" s="190" t="str">
        <f>IF(VLOOKUP(A219,'Aux - pivots1'!$A:$E,4,0)=0, "",VLOOKUP(A219,'Aux - pivots1'!$A:$E,4,0))</f>
        <v/>
      </c>
      <c r="L219" s="190" t="str">
        <f>IF(VLOOKUP(A219,'Aux - pivots1'!$A:$E,5,0)=0, "",VLOOKUP(A219,'Aux - pivots1'!$A:$E,5,0))</f>
        <v/>
      </c>
    </row>
    <row r="220" spans="1:12" ht="16.2">
      <c r="A220" s="31" t="str">
        <f t="shared" si="3"/>
        <v>modesg_inp_emss_vclsnome_unidade_funcional</v>
      </c>
      <c r="B220" s="174" t="s">
        <v>28</v>
      </c>
      <c r="C220" s="169" t="s">
        <v>178</v>
      </c>
      <c r="D220" s="165" t="s">
        <v>40</v>
      </c>
      <c r="E220" s="166" t="s">
        <v>205</v>
      </c>
      <c r="F220" s="165" t="s">
        <v>221</v>
      </c>
      <c r="G220" s="167" t="str">
        <f>VLOOKUP(A220,Plano_V3!$A$27:$G$573,7,0)</f>
        <v>5. Em Correção</v>
      </c>
      <c r="H220" s="167" t="s">
        <v>480</v>
      </c>
      <c r="I220" s="176" t="s">
        <v>503</v>
      </c>
      <c r="J220" s="190" t="str">
        <f>IF(VLOOKUP(A220,'Aux - pivots1'!$A:$E,3,0)=0, "",VLOOKUP(A220,'Aux - pivots1'!$A:$E,3,0))</f>
        <v/>
      </c>
      <c r="K220" s="190" t="str">
        <f>IF(VLOOKUP(A220,'Aux - pivots1'!$A:$E,4,0)=0, "",VLOOKUP(A220,'Aux - pivots1'!$A:$E,4,0))</f>
        <v/>
      </c>
      <c r="L220" s="190" t="str">
        <f>IF(VLOOKUP(A220,'Aux - pivots1'!$A:$E,5,0)=0, "",VLOOKUP(A220,'Aux - pivots1'!$A:$E,5,0))</f>
        <v/>
      </c>
    </row>
    <row r="221" spans="1:12" ht="16.2">
      <c r="A221" s="31" t="str">
        <f t="shared" si="3"/>
        <v>modesg_inp_emss_vclsunidade_funcional</v>
      </c>
      <c r="B221" s="174" t="s">
        <v>28</v>
      </c>
      <c r="C221" s="169" t="s">
        <v>178</v>
      </c>
      <c r="D221" s="165" t="s">
        <v>40</v>
      </c>
      <c r="E221" s="166" t="s">
        <v>205</v>
      </c>
      <c r="F221" s="165" t="s">
        <v>222</v>
      </c>
      <c r="G221" s="167" t="str">
        <f>VLOOKUP(A221,Plano_V3!$A$27:$G$573,7,0)</f>
        <v>5. Em Correção</v>
      </c>
      <c r="H221" s="167" t="s">
        <v>480</v>
      </c>
      <c r="I221" s="176" t="s">
        <v>503</v>
      </c>
      <c r="J221" s="190" t="str">
        <f>IF(VLOOKUP(A221,'Aux - pivots1'!$A:$E,3,0)=0, "",VLOOKUP(A221,'Aux - pivots1'!$A:$E,3,0))</f>
        <v/>
      </c>
      <c r="K221" s="190" t="str">
        <f>IF(VLOOKUP(A221,'Aux - pivots1'!$A:$E,4,0)=0, "",VLOOKUP(A221,'Aux - pivots1'!$A:$E,4,0))</f>
        <v/>
      </c>
      <c r="L221" s="190" t="str">
        <f>IF(VLOOKUP(A221,'Aux - pivots1'!$A:$E,5,0)=0, "",VLOOKUP(A221,'Aux - pivots1'!$A:$E,5,0))</f>
        <v/>
      </c>
    </row>
    <row r="222" spans="1:12" ht="16.2">
      <c r="A222" s="31" t="str">
        <f t="shared" si="3"/>
        <v>modesg_inp_emss_vclsnome_fator_emissao</v>
      </c>
      <c r="B222" s="174" t="s">
        <v>28</v>
      </c>
      <c r="C222" s="169" t="s">
        <v>178</v>
      </c>
      <c r="D222" s="165" t="s">
        <v>40</v>
      </c>
      <c r="E222" s="166" t="s">
        <v>205</v>
      </c>
      <c r="F222" s="165" t="s">
        <v>223</v>
      </c>
      <c r="G222" s="167" t="str">
        <f>VLOOKUP(A222,Plano_V3!$A$27:$G$573,7,0)</f>
        <v>5. Em Correção</v>
      </c>
      <c r="H222" s="167" t="s">
        <v>480</v>
      </c>
      <c r="I222" s="176" t="s">
        <v>503</v>
      </c>
      <c r="J222" s="190" t="str">
        <f>IF(VLOOKUP(A222,'Aux - pivots1'!$A:$E,3,0)=0, "",VLOOKUP(A222,'Aux - pivots1'!$A:$E,3,0))</f>
        <v/>
      </c>
      <c r="K222" s="190" t="str">
        <f>IF(VLOOKUP(A222,'Aux - pivots1'!$A:$E,4,0)=0, "",VLOOKUP(A222,'Aux - pivots1'!$A:$E,4,0))</f>
        <v/>
      </c>
      <c r="L222" s="190" t="str">
        <f>IF(VLOOKUP(A222,'Aux - pivots1'!$A:$E,5,0)=0, "",VLOOKUP(A222,'Aux - pivots1'!$A:$E,5,0))</f>
        <v/>
      </c>
    </row>
    <row r="223" spans="1:12" ht="16.2">
      <c r="A223" s="31" t="str">
        <f t="shared" si="3"/>
        <v>modesg_inp_emss_vclsunidade_fator_de_emissao</v>
      </c>
      <c r="B223" s="174" t="s">
        <v>28</v>
      </c>
      <c r="C223" s="169" t="s">
        <v>178</v>
      </c>
      <c r="D223" s="165" t="s">
        <v>40</v>
      </c>
      <c r="E223" s="166" t="s">
        <v>205</v>
      </c>
      <c r="F223" s="165" t="s">
        <v>224</v>
      </c>
      <c r="G223" s="167" t="str">
        <f>VLOOKUP(A223,Plano_V3!$A$27:$G$573,7,0)</f>
        <v>5. Em Correção</v>
      </c>
      <c r="H223" s="167" t="s">
        <v>480</v>
      </c>
      <c r="I223" s="176" t="s">
        <v>503</v>
      </c>
      <c r="J223" s="190" t="str">
        <f>IF(VLOOKUP(A223,'Aux - pivots1'!$A:$E,3,0)=0, "",VLOOKUP(A223,'Aux - pivots1'!$A:$E,3,0))</f>
        <v/>
      </c>
      <c r="K223" s="190" t="str">
        <f>IF(VLOOKUP(A223,'Aux - pivots1'!$A:$E,4,0)=0, "",VLOOKUP(A223,'Aux - pivots1'!$A:$E,4,0))</f>
        <v/>
      </c>
      <c r="L223" s="190" t="str">
        <f>IF(VLOOKUP(A223,'Aux - pivots1'!$A:$E,5,0)=0, "",VLOOKUP(A223,'Aux - pivots1'!$A:$E,5,0))</f>
        <v/>
      </c>
    </row>
    <row r="224" spans="1:12" ht="16.2">
      <c r="A224" s="31" t="str">
        <f t="shared" si="3"/>
        <v>modesg_inp_emss_vclsscore_qualidade</v>
      </c>
      <c r="B224" s="174" t="s">
        <v>28</v>
      </c>
      <c r="C224" s="169" t="s">
        <v>178</v>
      </c>
      <c r="D224" s="165" t="s">
        <v>40</v>
      </c>
      <c r="E224" s="166" t="s">
        <v>205</v>
      </c>
      <c r="F224" s="165" t="s">
        <v>50</v>
      </c>
      <c r="G224" s="167" t="str">
        <f>VLOOKUP(A224,Plano_V3!$A$27:$G$573,7,0)</f>
        <v>5. Em Correção</v>
      </c>
      <c r="H224" s="167" t="s">
        <v>480</v>
      </c>
      <c r="I224" s="176" t="s">
        <v>503</v>
      </c>
      <c r="J224" s="190" t="str">
        <f>IF(VLOOKUP(A224,'Aux - pivots1'!$A:$E,3,0)=0, "",VLOOKUP(A224,'Aux - pivots1'!$A:$E,3,0))</f>
        <v/>
      </c>
      <c r="K224" s="190" t="str">
        <f>IF(VLOOKUP(A224,'Aux - pivots1'!$A:$E,4,0)=0, "",VLOOKUP(A224,'Aux - pivots1'!$A:$E,4,0))</f>
        <v/>
      </c>
      <c r="L224" s="190" t="str">
        <f>IF(VLOOKUP(A224,'Aux - pivots1'!$A:$E,5,0)=0, "",VLOOKUP(A224,'Aux - pivots1'!$A:$E,5,0))</f>
        <v/>
      </c>
    </row>
    <row r="225" spans="1:12" ht="16.2">
      <c r="A225" s="31" t="str">
        <f t="shared" si="3"/>
        <v>modesg_inp_emss_vclsscp1_ftr_emss</v>
      </c>
      <c r="B225" s="174" t="s">
        <v>28</v>
      </c>
      <c r="C225" s="169" t="s">
        <v>178</v>
      </c>
      <c r="D225" s="165" t="s">
        <v>40</v>
      </c>
      <c r="E225" s="166" t="s">
        <v>205</v>
      </c>
      <c r="F225" s="165" t="s">
        <v>225</v>
      </c>
      <c r="G225" s="167" t="str">
        <f>VLOOKUP(A225,Plano_V3!$A$27:$G$573,7,0)</f>
        <v>5. Em Correção</v>
      </c>
      <c r="H225" s="167" t="s">
        <v>480</v>
      </c>
      <c r="I225" s="176" t="s">
        <v>503</v>
      </c>
      <c r="J225" s="190" t="str">
        <f>IF(VLOOKUP(A225,'Aux - pivots1'!$A:$E,3,0)=0, "",VLOOKUP(A225,'Aux - pivots1'!$A:$E,3,0))</f>
        <v/>
      </c>
      <c r="K225" s="190" t="str">
        <f>IF(VLOOKUP(A225,'Aux - pivots1'!$A:$E,4,0)=0, "",VLOOKUP(A225,'Aux - pivots1'!$A:$E,4,0))</f>
        <v/>
      </c>
      <c r="L225" s="190" t="str">
        <f>IF(VLOOKUP(A225,'Aux - pivots1'!$A:$E,5,0)=0, "",VLOOKUP(A225,'Aux - pivots1'!$A:$E,5,0))</f>
        <v/>
      </c>
    </row>
    <row r="226" spans="1:12" ht="16.2">
      <c r="A226" s="31" t="str">
        <f t="shared" si="3"/>
        <v>modesg_inp_emss_vclsscp2_ftr_emss</v>
      </c>
      <c r="B226" s="174" t="s">
        <v>28</v>
      </c>
      <c r="C226" s="169" t="s">
        <v>178</v>
      </c>
      <c r="D226" s="165" t="s">
        <v>40</v>
      </c>
      <c r="E226" s="166" t="s">
        <v>205</v>
      </c>
      <c r="F226" s="165" t="s">
        <v>226</v>
      </c>
      <c r="G226" s="167" t="str">
        <f>VLOOKUP(A226,Plano_V3!$A$27:$G$573,7,0)</f>
        <v>5. Em Correção</v>
      </c>
      <c r="H226" s="167" t="s">
        <v>480</v>
      </c>
      <c r="I226" s="176" t="s">
        <v>503</v>
      </c>
      <c r="J226" s="190" t="str">
        <f>IF(VLOOKUP(A226,'Aux - pivots1'!$A:$E,3,0)=0, "",VLOOKUP(A226,'Aux - pivots1'!$A:$E,3,0))</f>
        <v/>
      </c>
      <c r="K226" s="190" t="str">
        <f>IF(VLOOKUP(A226,'Aux - pivots1'!$A:$E,4,0)=0, "",VLOOKUP(A226,'Aux - pivots1'!$A:$E,4,0))</f>
        <v/>
      </c>
      <c r="L226" s="190" t="str">
        <f>IF(VLOOKUP(A226,'Aux - pivots1'!$A:$E,5,0)=0, "",VLOOKUP(A226,'Aux - pivots1'!$A:$E,5,0))</f>
        <v/>
      </c>
    </row>
    <row r="227" spans="1:12" ht="16.2">
      <c r="A227" s="31" t="str">
        <f t="shared" si="3"/>
        <v>modesg_inp_emss_vclsscp3_ftr_emss</v>
      </c>
      <c r="B227" s="174" t="s">
        <v>28</v>
      </c>
      <c r="C227" s="169" t="s">
        <v>178</v>
      </c>
      <c r="D227" s="165" t="s">
        <v>40</v>
      </c>
      <c r="E227" s="166" t="s">
        <v>205</v>
      </c>
      <c r="F227" s="165" t="s">
        <v>227</v>
      </c>
      <c r="G227" s="167" t="str">
        <f>VLOOKUP(A227,Plano_V3!$A$27:$G$573,7,0)</f>
        <v>5. Em Correção</v>
      </c>
      <c r="H227" s="167" t="s">
        <v>480</v>
      </c>
      <c r="I227" s="176" t="s">
        <v>503</v>
      </c>
      <c r="J227" s="190" t="str">
        <f>IF(VLOOKUP(A227,'Aux - pivots1'!$A:$E,3,0)=0, "",VLOOKUP(A227,'Aux - pivots1'!$A:$E,3,0))</f>
        <v/>
      </c>
      <c r="K227" s="190" t="str">
        <f>IF(VLOOKUP(A227,'Aux - pivots1'!$A:$E,4,0)=0, "",VLOOKUP(A227,'Aux - pivots1'!$A:$E,4,0))</f>
        <v/>
      </c>
      <c r="L227" s="190" t="str">
        <f>IF(VLOOKUP(A227,'Aux - pivots1'!$A:$E,5,0)=0, "",VLOOKUP(A227,'Aux - pivots1'!$A:$E,5,0))</f>
        <v/>
      </c>
    </row>
    <row r="228" spans="1:12" ht="16.2">
      <c r="A228" s="31" t="str">
        <f t="shared" si="3"/>
        <v>modesg_inp_km_medios_emss_vclsref_date</v>
      </c>
      <c r="B228" s="174" t="s">
        <v>28</v>
      </c>
      <c r="C228" s="169" t="s">
        <v>178</v>
      </c>
      <c r="D228" s="165" t="s">
        <v>40</v>
      </c>
      <c r="E228" s="166" t="s">
        <v>206</v>
      </c>
      <c r="F228" s="165" t="s">
        <v>73</v>
      </c>
      <c r="G228" s="167" t="str">
        <f>VLOOKUP(A228,Plano_V3!$A$27:$G$573,7,0)</f>
        <v>5. Em Correção</v>
      </c>
      <c r="H228" s="167" t="s">
        <v>480</v>
      </c>
      <c r="I228" s="176" t="s">
        <v>503</v>
      </c>
      <c r="J228" s="190" t="str">
        <f>IF(VLOOKUP(A228,'Aux - pivots1'!$A:$E,3,0)=0, "",VLOOKUP(A228,'Aux - pivots1'!$A:$E,3,0))</f>
        <v/>
      </c>
      <c r="K228" s="190" t="str">
        <f>IF(VLOOKUP(A228,'Aux - pivots1'!$A:$E,4,0)=0, "",VLOOKUP(A228,'Aux - pivots1'!$A:$E,4,0))</f>
        <v/>
      </c>
      <c r="L228" s="190" t="str">
        <f>IF(VLOOKUP(A228,'Aux - pivots1'!$A:$E,5,0)=0, "",VLOOKUP(A228,'Aux - pivots1'!$A:$E,5,0))</f>
        <v/>
      </c>
    </row>
    <row r="229" spans="1:12" ht="16.2">
      <c r="A229" s="31" t="str">
        <f t="shared" si="3"/>
        <v>modesg_inp_km_medios_emss_vclsnome_pais</v>
      </c>
      <c r="B229" s="174" t="s">
        <v>28</v>
      </c>
      <c r="C229" s="169" t="s">
        <v>178</v>
      </c>
      <c r="D229" s="165" t="s">
        <v>40</v>
      </c>
      <c r="E229" s="166" t="s">
        <v>206</v>
      </c>
      <c r="F229" s="165" t="s">
        <v>214</v>
      </c>
      <c r="G229" s="167" t="str">
        <f>VLOOKUP(A229,Plano_V3!$A$27:$G$573,7,0)</f>
        <v>5. Em Correção</v>
      </c>
      <c r="H229" s="167" t="s">
        <v>480</v>
      </c>
      <c r="I229" s="176" t="s">
        <v>503</v>
      </c>
      <c r="J229" s="190" t="str">
        <f>IF(VLOOKUP(A229,'Aux - pivots1'!$A:$E,3,0)=0, "",VLOOKUP(A229,'Aux - pivots1'!$A:$E,3,0))</f>
        <v/>
      </c>
      <c r="K229" s="190" t="str">
        <f>IF(VLOOKUP(A229,'Aux - pivots1'!$A:$E,4,0)=0, "",VLOOKUP(A229,'Aux - pivots1'!$A:$E,4,0))</f>
        <v/>
      </c>
      <c r="L229" s="190" t="str">
        <f>IF(VLOOKUP(A229,'Aux - pivots1'!$A:$E,5,0)=0, "",VLOOKUP(A229,'Aux - pivots1'!$A:$E,5,0))</f>
        <v/>
      </c>
    </row>
    <row r="230" spans="1:12" ht="16.2">
      <c r="A230" s="31" t="str">
        <f t="shared" si="3"/>
        <v>modesg_inp_km_medios_emss_vclstipo_vcl</v>
      </c>
      <c r="B230" s="174" t="s">
        <v>28</v>
      </c>
      <c r="C230" s="169" t="s">
        <v>178</v>
      </c>
      <c r="D230" s="165" t="s">
        <v>40</v>
      </c>
      <c r="E230" s="166" t="s">
        <v>206</v>
      </c>
      <c r="F230" s="165" t="s">
        <v>228</v>
      </c>
      <c r="G230" s="167" t="str">
        <f>VLOOKUP(A230,Plano_V3!$A$27:$G$573,7,0)</f>
        <v>5. Em Correção</v>
      </c>
      <c r="H230" s="167" t="s">
        <v>480</v>
      </c>
      <c r="I230" s="176" t="s">
        <v>503</v>
      </c>
      <c r="J230" s="190" t="str">
        <f>IF(VLOOKUP(A230,'Aux - pivots1'!$A:$E,3,0)=0, "",VLOOKUP(A230,'Aux - pivots1'!$A:$E,3,0))</f>
        <v/>
      </c>
      <c r="K230" s="190" t="str">
        <f>IF(VLOOKUP(A230,'Aux - pivots1'!$A:$E,4,0)=0, "",VLOOKUP(A230,'Aux - pivots1'!$A:$E,4,0))</f>
        <v/>
      </c>
      <c r="L230" s="190" t="str">
        <f>IF(VLOOKUP(A230,'Aux - pivots1'!$A:$E,5,0)=0, "",VLOOKUP(A230,'Aux - pivots1'!$A:$E,5,0))</f>
        <v/>
      </c>
    </row>
    <row r="231" spans="1:12" ht="16.2">
      <c r="A231" s="31" t="str">
        <f t="shared" si="3"/>
        <v>modesg_inp_km_medios_emss_vclstipo_motor</v>
      </c>
      <c r="B231" s="174" t="s">
        <v>28</v>
      </c>
      <c r="C231" s="169" t="s">
        <v>178</v>
      </c>
      <c r="D231" s="165" t="s">
        <v>40</v>
      </c>
      <c r="E231" s="166" t="s">
        <v>206</v>
      </c>
      <c r="F231" s="165" t="s">
        <v>217</v>
      </c>
      <c r="G231" s="167" t="str">
        <f>VLOOKUP(A231,Plano_V3!$A$27:$G$573,7,0)</f>
        <v>5. Em Correção</v>
      </c>
      <c r="H231" s="167" t="s">
        <v>480</v>
      </c>
      <c r="I231" s="176" t="s">
        <v>503</v>
      </c>
      <c r="J231" s="190" t="str">
        <f>IF(VLOOKUP(A231,'Aux - pivots1'!$A:$E,3,0)=0, "",VLOOKUP(A231,'Aux - pivots1'!$A:$E,3,0))</f>
        <v/>
      </c>
      <c r="K231" s="190" t="str">
        <f>IF(VLOOKUP(A231,'Aux - pivots1'!$A:$E,4,0)=0, "",VLOOKUP(A231,'Aux - pivots1'!$A:$E,4,0))</f>
        <v/>
      </c>
      <c r="L231" s="190" t="str">
        <f>IF(VLOOKUP(A231,'Aux - pivots1'!$A:$E,5,0)=0, "",VLOOKUP(A231,'Aux - pivots1'!$A:$E,5,0))</f>
        <v/>
      </c>
    </row>
    <row r="232" spans="1:12" ht="16.2">
      <c r="A232" s="31" t="str">
        <f t="shared" si="3"/>
        <v>modesg_inp_km_medios_emss_vclsdata_level_5</v>
      </c>
      <c r="B232" s="174" t="s">
        <v>28</v>
      </c>
      <c r="C232" s="169" t="s">
        <v>178</v>
      </c>
      <c r="D232" s="165" t="s">
        <v>40</v>
      </c>
      <c r="E232" s="166" t="s">
        <v>206</v>
      </c>
      <c r="F232" s="165" t="s">
        <v>220</v>
      </c>
      <c r="G232" s="167" t="str">
        <f>VLOOKUP(A232,Plano_V3!$A$27:$G$573,7,0)</f>
        <v>5. Em Correção</v>
      </c>
      <c r="H232" s="167" t="s">
        <v>480</v>
      </c>
      <c r="I232" s="177" t="s">
        <v>504</v>
      </c>
      <c r="J232" s="190" t="str">
        <f>IF(VLOOKUP(A232,'Aux - pivots1'!$A:$E,3,0)=0, "",VLOOKUP(A232,'Aux - pivots1'!$A:$E,3,0))</f>
        <v/>
      </c>
      <c r="K232" s="190" t="str">
        <f>IF(VLOOKUP(A232,'Aux - pivots1'!$A:$E,4,0)=0, "",VLOOKUP(A232,'Aux - pivots1'!$A:$E,4,0))</f>
        <v/>
      </c>
      <c r="L232" s="190" t="str">
        <f>IF(VLOOKUP(A232,'Aux - pivots1'!$A:$E,5,0)=0, "",VLOOKUP(A232,'Aux - pivots1'!$A:$E,5,0))</f>
        <v/>
      </c>
    </row>
    <row r="233" spans="1:12" ht="16.2">
      <c r="A233" s="31" t="str">
        <f t="shared" si="3"/>
        <v>modesg_inp_km_medios_emss_vclsmedia_km</v>
      </c>
      <c r="B233" s="174" t="s">
        <v>28</v>
      </c>
      <c r="C233" s="169" t="s">
        <v>178</v>
      </c>
      <c r="D233" s="165" t="s">
        <v>40</v>
      </c>
      <c r="E233" s="166" t="s">
        <v>206</v>
      </c>
      <c r="F233" s="165" t="s">
        <v>229</v>
      </c>
      <c r="G233" s="167" t="str">
        <f>VLOOKUP(A233,Plano_V3!$A$27:$G$573,7,0)</f>
        <v>5. Em Correção</v>
      </c>
      <c r="H233" s="167" t="s">
        <v>480</v>
      </c>
      <c r="I233" s="176" t="s">
        <v>503</v>
      </c>
      <c r="J233" s="190" t="str">
        <f>IF(VLOOKUP(A233,'Aux - pivots1'!$A:$E,3,0)=0, "",VLOOKUP(A233,'Aux - pivots1'!$A:$E,3,0))</f>
        <v/>
      </c>
      <c r="K233" s="190" t="str">
        <f>IF(VLOOKUP(A233,'Aux - pivots1'!$A:$E,4,0)=0, "",VLOOKUP(A233,'Aux - pivots1'!$A:$E,4,0))</f>
        <v/>
      </c>
      <c r="L233" s="190" t="str">
        <f>IF(VLOOKUP(A233,'Aux - pivots1'!$A:$E,5,0)=0, "",VLOOKUP(A233,'Aux - pivots1'!$A:$E,5,0))</f>
        <v/>
      </c>
    </row>
    <row r="234" spans="1:12" ht="16.2">
      <c r="A234" s="31" t="str">
        <f t="shared" si="3"/>
        <v>modesg_inp_empr_excl_parisref_date</v>
      </c>
      <c r="B234" s="174" t="s">
        <v>28</v>
      </c>
      <c r="C234" s="169" t="s">
        <v>178</v>
      </c>
      <c r="D234" s="165" t="s">
        <v>40</v>
      </c>
      <c r="E234" s="166" t="s">
        <v>207</v>
      </c>
      <c r="F234" s="165" t="s">
        <v>73</v>
      </c>
      <c r="G234" s="167" t="str">
        <f>VLOOKUP(A234,Plano_V3!$A$27:$G$573,7,0)</f>
        <v>1. Concluído</v>
      </c>
      <c r="H234" s="167" t="s">
        <v>477</v>
      </c>
      <c r="I234" s="197"/>
      <c r="J234" s="190" t="str">
        <f>IF(VLOOKUP(A234,'Aux - pivots1'!$A:$E,3,0)=0, "",VLOOKUP(A234,'Aux - pivots1'!$A:$E,3,0))</f>
        <v/>
      </c>
      <c r="K234" s="190" t="str">
        <f>IF(VLOOKUP(A234,'Aux - pivots1'!$A:$E,4,0)=0, "",VLOOKUP(A234,'Aux - pivots1'!$A:$E,4,0))</f>
        <v/>
      </c>
      <c r="L234" s="190" t="str">
        <f>IF(VLOOKUP(A234,'Aux - pivots1'!$A:$E,5,0)=0, "",VLOOKUP(A234,'Aux - pivots1'!$A:$E,5,0))</f>
        <v/>
      </c>
    </row>
    <row r="235" spans="1:12" ht="16.2">
      <c r="A235" s="31" t="str">
        <f t="shared" si="3"/>
        <v>modesg_inp_empr_excl_parisisin</v>
      </c>
      <c r="B235" s="174" t="s">
        <v>28</v>
      </c>
      <c r="C235" s="169" t="s">
        <v>178</v>
      </c>
      <c r="D235" s="165" t="s">
        <v>40</v>
      </c>
      <c r="E235" s="166" t="s">
        <v>207</v>
      </c>
      <c r="F235" s="165" t="s">
        <v>230</v>
      </c>
      <c r="G235" s="167" t="str">
        <f>VLOOKUP(A235,Plano_V3!$A$27:$G$573,7,0)</f>
        <v>1. Concluído</v>
      </c>
      <c r="H235" s="167" t="s">
        <v>477</v>
      </c>
      <c r="I235" s="197"/>
      <c r="J235" s="190" t="str">
        <f>IF(VLOOKUP(A235,'Aux - pivots1'!$A:$E,3,0)=0, "",VLOOKUP(A235,'Aux - pivots1'!$A:$E,3,0))</f>
        <v/>
      </c>
      <c r="K235" s="190" t="str">
        <f>IF(VLOOKUP(A235,'Aux - pivots1'!$A:$E,4,0)=0, "",VLOOKUP(A235,'Aux - pivots1'!$A:$E,4,0))</f>
        <v/>
      </c>
      <c r="L235" s="190" t="str">
        <f>IF(VLOOKUP(A235,'Aux - pivots1'!$A:$E,5,0)=0, "",VLOOKUP(A235,'Aux - pivots1'!$A:$E,5,0))</f>
        <v/>
      </c>
    </row>
    <row r="236" spans="1:12" ht="16.2">
      <c r="A236" s="31" t="str">
        <f t="shared" si="3"/>
        <v>modesg_inp_empr_excl_parisclei</v>
      </c>
      <c r="B236" s="174" t="s">
        <v>28</v>
      </c>
      <c r="C236" s="169" t="s">
        <v>178</v>
      </c>
      <c r="D236" s="165" t="s">
        <v>40</v>
      </c>
      <c r="E236" s="166" t="s">
        <v>207</v>
      </c>
      <c r="F236" s="165" t="s">
        <v>231</v>
      </c>
      <c r="G236" s="167" t="str">
        <f>VLOOKUP(A236,Plano_V3!$A$27:$G$573,7,0)</f>
        <v>1. Concluído</v>
      </c>
      <c r="H236" s="167" t="s">
        <v>477</v>
      </c>
      <c r="I236" s="197"/>
      <c r="J236" s="190" t="str">
        <f>IF(VLOOKUP(A236,'Aux - pivots1'!$A:$E,3,0)=0, "",VLOOKUP(A236,'Aux - pivots1'!$A:$E,3,0))</f>
        <v/>
      </c>
      <c r="K236" s="190" t="str">
        <f>IF(VLOOKUP(A236,'Aux - pivots1'!$A:$E,4,0)=0, "",VLOOKUP(A236,'Aux - pivots1'!$A:$E,4,0))</f>
        <v/>
      </c>
      <c r="L236" s="190" t="str">
        <f>IF(VLOOKUP(A236,'Aux - pivots1'!$A:$E,5,0)=0, "",VLOOKUP(A236,'Aux - pivots1'!$A:$E,5,0))</f>
        <v/>
      </c>
    </row>
    <row r="237" spans="1:12" ht="16.2">
      <c r="A237" s="31" t="str">
        <f t="shared" si="3"/>
        <v>modesg_inp_empr_excl_parisccli_kgl</v>
      </c>
      <c r="B237" s="174" t="s">
        <v>28</v>
      </c>
      <c r="C237" s="169" t="s">
        <v>178</v>
      </c>
      <c r="D237" s="165" t="s">
        <v>40</v>
      </c>
      <c r="E237" s="166" t="s">
        <v>207</v>
      </c>
      <c r="F237" s="165" t="s">
        <v>232</v>
      </c>
      <c r="G237" s="167" t="str">
        <f>VLOOKUP(A237,Plano_V3!$A$27:$G$573,7,0)</f>
        <v>1. Concluído</v>
      </c>
      <c r="H237" s="167" t="s">
        <v>477</v>
      </c>
      <c r="I237" s="197"/>
      <c r="J237" s="190" t="str">
        <f>IF(VLOOKUP(A237,'Aux - pivots1'!$A:$E,3,0)=0, "",VLOOKUP(A237,'Aux - pivots1'!$A:$E,3,0))</f>
        <v/>
      </c>
      <c r="K237" s="190" t="str">
        <f>IF(VLOOKUP(A237,'Aux - pivots1'!$A:$E,4,0)=0, "",VLOOKUP(A237,'Aux - pivots1'!$A:$E,4,0))</f>
        <v/>
      </c>
      <c r="L237" s="190" t="str">
        <f>IF(VLOOKUP(A237,'Aux - pivots1'!$A:$E,5,0)=0, "",VLOOKUP(A237,'Aux - pivots1'!$A:$E,5,0))</f>
        <v/>
      </c>
    </row>
    <row r="238" spans="1:12" ht="16.2">
      <c r="A238" s="31" t="str">
        <f t="shared" si="3"/>
        <v>modesg_inp_empr_excl_parisnome_entidade</v>
      </c>
      <c r="B238" s="174" t="s">
        <v>28</v>
      </c>
      <c r="C238" s="169" t="s">
        <v>178</v>
      </c>
      <c r="D238" s="165" t="s">
        <v>40</v>
      </c>
      <c r="E238" s="166" t="s">
        <v>207</v>
      </c>
      <c r="F238" s="165" t="s">
        <v>233</v>
      </c>
      <c r="G238" s="167" t="str">
        <f>VLOOKUP(A238,Plano_V3!$A$27:$G$573,7,0)</f>
        <v>1. Concluído</v>
      </c>
      <c r="H238" s="167" t="s">
        <v>477</v>
      </c>
      <c r="I238" s="197"/>
      <c r="J238" s="190" t="str">
        <f>IF(VLOOKUP(A238,'Aux - pivots1'!$A:$E,3,0)=0, "",VLOOKUP(A238,'Aux - pivots1'!$A:$E,3,0))</f>
        <v/>
      </c>
      <c r="K238" s="190" t="str">
        <f>IF(VLOOKUP(A238,'Aux - pivots1'!$A:$E,4,0)=0, "",VLOOKUP(A238,'Aux - pivots1'!$A:$E,4,0))</f>
        <v/>
      </c>
      <c r="L238" s="190" t="str">
        <f>IF(VLOOKUP(A238,'Aux - pivots1'!$A:$E,5,0)=0, "",VLOOKUP(A238,'Aux - pivots1'!$A:$E,5,0))</f>
        <v/>
      </c>
    </row>
    <row r="239" spans="1:12" ht="16.2">
      <c r="A239" s="31" t="str">
        <f t="shared" si="3"/>
        <v>modesg_inp_empr_excl_parisflg_scib</v>
      </c>
      <c r="B239" s="174" t="s">
        <v>28</v>
      </c>
      <c r="C239" s="169" t="s">
        <v>178</v>
      </c>
      <c r="D239" s="165" t="s">
        <v>40</v>
      </c>
      <c r="E239" s="166" t="s">
        <v>207</v>
      </c>
      <c r="F239" s="165" t="s">
        <v>234</v>
      </c>
      <c r="G239" s="167" t="str">
        <f>VLOOKUP(A239,Plano_V3!$A$27:$G$573,7,0)</f>
        <v>1. Concluído</v>
      </c>
      <c r="H239" s="167" t="s">
        <v>477</v>
      </c>
      <c r="I239" s="197"/>
      <c r="J239" s="190" t="str">
        <f>IF(VLOOKUP(A239,'Aux - pivots1'!$A:$E,3,0)=0, "",VLOOKUP(A239,'Aux - pivots1'!$A:$E,3,0))</f>
        <v/>
      </c>
      <c r="K239" s="190" t="str">
        <f>IF(VLOOKUP(A239,'Aux - pivots1'!$A:$E,4,0)=0, "",VLOOKUP(A239,'Aux - pivots1'!$A:$E,4,0))</f>
        <v/>
      </c>
      <c r="L239" s="190" t="str">
        <f>IF(VLOOKUP(A239,'Aux - pivots1'!$A:$E,5,0)=0, "",VLOOKUP(A239,'Aux - pivots1'!$A:$E,5,0))</f>
        <v/>
      </c>
    </row>
    <row r="240" spans="1:12" ht="16.2">
      <c r="A240" s="31" t="str">
        <f t="shared" si="3"/>
        <v>modesg_inp_empr_excl_parisnome_pais</v>
      </c>
      <c r="B240" s="174" t="s">
        <v>28</v>
      </c>
      <c r="C240" s="169" t="s">
        <v>178</v>
      </c>
      <c r="D240" s="165" t="s">
        <v>40</v>
      </c>
      <c r="E240" s="166" t="s">
        <v>207</v>
      </c>
      <c r="F240" s="165" t="s">
        <v>214</v>
      </c>
      <c r="G240" s="167" t="str">
        <f>VLOOKUP(A240,Plano_V3!$A$27:$G$573,7,0)</f>
        <v>1. Concluído</v>
      </c>
      <c r="H240" s="167" t="s">
        <v>477</v>
      </c>
      <c r="I240" s="197"/>
      <c r="J240" s="190" t="str">
        <f>IF(VLOOKUP(A240,'Aux - pivots1'!$A:$E,3,0)=0, "",VLOOKUP(A240,'Aux - pivots1'!$A:$E,3,0))</f>
        <v/>
      </c>
      <c r="K240" s="190" t="str">
        <f>IF(VLOOKUP(A240,'Aux - pivots1'!$A:$E,4,0)=0, "",VLOOKUP(A240,'Aux - pivots1'!$A:$E,4,0))</f>
        <v/>
      </c>
      <c r="L240" s="190" t="str">
        <f>IF(VLOOKUP(A240,'Aux - pivots1'!$A:$E,5,0)=0, "",VLOOKUP(A240,'Aux - pivots1'!$A:$E,5,0))</f>
        <v/>
      </c>
    </row>
    <row r="241" spans="1:12" ht="16.2">
      <c r="A241" s="31" t="str">
        <f t="shared" si="3"/>
        <v>modesg_inp_nfrd_alinhamento_taxref_date</v>
      </c>
      <c r="B241" s="174" t="s">
        <v>28</v>
      </c>
      <c r="C241" s="169" t="s">
        <v>178</v>
      </c>
      <c r="D241" s="165" t="s">
        <v>40</v>
      </c>
      <c r="E241" s="166" t="s">
        <v>208</v>
      </c>
      <c r="F241" s="165" t="s">
        <v>73</v>
      </c>
      <c r="G241" s="167" t="str">
        <f>VLOOKUP(A241,Plano_V3!$A$27:$G$573,7,0)</f>
        <v>5. Em Correção</v>
      </c>
      <c r="H241" s="167" t="s">
        <v>480</v>
      </c>
      <c r="I241" s="176" t="s">
        <v>503</v>
      </c>
      <c r="J241" s="190" t="str">
        <f>IF(VLOOKUP(A241,'Aux - pivots1'!$A:$E,3,0)=0, "",VLOOKUP(A241,'Aux - pivots1'!$A:$E,3,0))</f>
        <v/>
      </c>
      <c r="K241" s="190" t="str">
        <f>IF(VLOOKUP(A241,'Aux - pivots1'!$A:$E,4,0)=0, "",VLOOKUP(A241,'Aux - pivots1'!$A:$E,4,0))</f>
        <v/>
      </c>
      <c r="L241" s="190" t="str">
        <f>IF(VLOOKUP(A241,'Aux - pivots1'!$A:$E,5,0)=0, "",VLOOKUP(A241,'Aux - pivots1'!$A:$E,5,0))</f>
        <v/>
      </c>
    </row>
    <row r="242" spans="1:12" ht="16.2">
      <c r="A242" s="31" t="str">
        <f t="shared" si="3"/>
        <v>modesg_inp_nfrd_alinhamento_taxccli_kgl</v>
      </c>
      <c r="B242" s="174" t="s">
        <v>28</v>
      </c>
      <c r="C242" s="169" t="s">
        <v>178</v>
      </c>
      <c r="D242" s="165" t="s">
        <v>40</v>
      </c>
      <c r="E242" s="166" t="s">
        <v>208</v>
      </c>
      <c r="F242" s="165" t="s">
        <v>232</v>
      </c>
      <c r="G242" s="167" t="str">
        <f>VLOOKUP(A242,Plano_V3!$A$27:$G$573,7,0)</f>
        <v>5. Em Correção</v>
      </c>
      <c r="H242" s="167" t="s">
        <v>480</v>
      </c>
      <c r="I242" s="176" t="s">
        <v>503</v>
      </c>
      <c r="J242" s="190" t="str">
        <f>IF(VLOOKUP(A242,'Aux - pivots1'!$A:$E,3,0)=0, "",VLOOKUP(A242,'Aux - pivots1'!$A:$E,3,0))</f>
        <v/>
      </c>
      <c r="K242" s="190" t="str">
        <f>IF(VLOOKUP(A242,'Aux - pivots1'!$A:$E,4,0)=0, "",VLOOKUP(A242,'Aux - pivots1'!$A:$E,4,0))</f>
        <v/>
      </c>
      <c r="L242" s="190" t="str">
        <f>IF(VLOOKUP(A242,'Aux - pivots1'!$A:$E,5,0)=0, "",VLOOKUP(A242,'Aux - pivots1'!$A:$E,5,0))</f>
        <v/>
      </c>
    </row>
    <row r="243" spans="1:12" ht="16.2">
      <c r="A243" s="31" t="str">
        <f t="shared" si="3"/>
        <v>modesg_inp_nfrd_alinhamento_taxclei</v>
      </c>
      <c r="B243" s="174" t="s">
        <v>28</v>
      </c>
      <c r="C243" s="169" t="s">
        <v>178</v>
      </c>
      <c r="D243" s="165" t="s">
        <v>40</v>
      </c>
      <c r="E243" s="166" t="s">
        <v>208</v>
      </c>
      <c r="F243" s="165" t="s">
        <v>231</v>
      </c>
      <c r="G243" s="167" t="str">
        <f>VLOOKUP(A243,Plano_V3!$A$27:$G$573,7,0)</f>
        <v>5. Em Correção</v>
      </c>
      <c r="H243" s="167" t="s">
        <v>480</v>
      </c>
      <c r="I243" s="176" t="s">
        <v>503</v>
      </c>
      <c r="J243" s="190" t="str">
        <f>IF(VLOOKUP(A243,'Aux - pivots1'!$A:$E,3,0)=0, "",VLOOKUP(A243,'Aux - pivots1'!$A:$E,3,0))</f>
        <v/>
      </c>
      <c r="K243" s="190" t="str">
        <f>IF(VLOOKUP(A243,'Aux - pivots1'!$A:$E,4,0)=0, "",VLOOKUP(A243,'Aux - pivots1'!$A:$E,4,0))</f>
        <v/>
      </c>
      <c r="L243" s="190" t="str">
        <f>IF(VLOOKUP(A243,'Aux - pivots1'!$A:$E,5,0)=0, "",VLOOKUP(A243,'Aux - pivots1'!$A:$E,5,0))</f>
        <v/>
      </c>
    </row>
    <row r="244" spans="1:12" ht="16.2">
      <c r="A244" s="31" t="str">
        <f t="shared" si="3"/>
        <v>modesg_inp_nfrd_alinhamento_taxperm_id</v>
      </c>
      <c r="B244" s="174" t="s">
        <v>28</v>
      </c>
      <c r="C244" s="169" t="s">
        <v>178</v>
      </c>
      <c r="D244" s="165" t="s">
        <v>40</v>
      </c>
      <c r="E244" s="166" t="s">
        <v>208</v>
      </c>
      <c r="F244" s="165" t="s">
        <v>235</v>
      </c>
      <c r="G244" s="167" t="str">
        <f>VLOOKUP(A244,Plano_V3!$A$27:$G$573,7,0)</f>
        <v>5. Em Correção</v>
      </c>
      <c r="H244" s="167" t="s">
        <v>480</v>
      </c>
      <c r="I244" s="176" t="s">
        <v>503</v>
      </c>
      <c r="J244" s="190" t="str">
        <f>IF(VLOOKUP(A244,'Aux - pivots1'!$A:$E,3,0)=0, "",VLOOKUP(A244,'Aux - pivots1'!$A:$E,3,0))</f>
        <v/>
      </c>
      <c r="K244" s="190" t="str">
        <f>IF(VLOOKUP(A244,'Aux - pivots1'!$A:$E,4,0)=0, "",VLOOKUP(A244,'Aux - pivots1'!$A:$E,4,0))</f>
        <v/>
      </c>
      <c r="L244" s="190" t="str">
        <f>IF(VLOOKUP(A244,'Aux - pivots1'!$A:$E,5,0)=0, "",VLOOKUP(A244,'Aux - pivots1'!$A:$E,5,0))</f>
        <v/>
      </c>
    </row>
    <row r="245" spans="1:12" ht="16.2">
      <c r="A245" s="31" t="str">
        <f t="shared" si="3"/>
        <v>modesg_inp_nfrd_alinhamento_taxnome_entidade</v>
      </c>
      <c r="B245" s="174" t="s">
        <v>28</v>
      </c>
      <c r="C245" s="169" t="s">
        <v>178</v>
      </c>
      <c r="D245" s="165" t="s">
        <v>40</v>
      </c>
      <c r="E245" s="166" t="s">
        <v>208</v>
      </c>
      <c r="F245" s="165" t="s">
        <v>233</v>
      </c>
      <c r="G245" s="167" t="str">
        <f>VLOOKUP(A245,Plano_V3!$A$27:$G$573,7,0)</f>
        <v>5. Em Correção</v>
      </c>
      <c r="H245" s="167" t="s">
        <v>480</v>
      </c>
      <c r="I245" s="176" t="s">
        <v>503</v>
      </c>
      <c r="J245" s="190" t="str">
        <f>IF(VLOOKUP(A245,'Aux - pivots1'!$A:$E,3,0)=0, "",VLOOKUP(A245,'Aux - pivots1'!$A:$E,3,0))</f>
        <v/>
      </c>
      <c r="K245" s="190" t="str">
        <f>IF(VLOOKUP(A245,'Aux - pivots1'!$A:$E,4,0)=0, "",VLOOKUP(A245,'Aux - pivots1'!$A:$E,4,0))</f>
        <v/>
      </c>
      <c r="L245" s="190" t="str">
        <f>IF(VLOOKUP(A245,'Aux - pivots1'!$A:$E,5,0)=0, "",VLOOKUP(A245,'Aux - pivots1'!$A:$E,5,0))</f>
        <v/>
      </c>
    </row>
    <row r="246" spans="1:12" ht="16.2">
      <c r="A246" s="31" t="str">
        <f t="shared" si="3"/>
        <v>modesg_inp_nfrd_alinhamento_taxflg_nfrd</v>
      </c>
      <c r="B246" s="174" t="s">
        <v>28</v>
      </c>
      <c r="C246" s="169" t="s">
        <v>178</v>
      </c>
      <c r="D246" s="165" t="s">
        <v>40</v>
      </c>
      <c r="E246" s="166" t="s">
        <v>208</v>
      </c>
      <c r="F246" s="165" t="s">
        <v>236</v>
      </c>
      <c r="G246" s="167" t="str">
        <f>VLOOKUP(A246,Plano_V3!$A$27:$G$573,7,0)</f>
        <v>5. Em Correção</v>
      </c>
      <c r="H246" s="167" t="s">
        <v>480</v>
      </c>
      <c r="I246" s="176" t="s">
        <v>503</v>
      </c>
      <c r="J246" s="190" t="str">
        <f>IF(VLOOKUP(A246,'Aux - pivots1'!$A:$E,3,0)=0, "",VLOOKUP(A246,'Aux - pivots1'!$A:$E,3,0))</f>
        <v/>
      </c>
      <c r="K246" s="190" t="str">
        <f>IF(VLOOKUP(A246,'Aux - pivots1'!$A:$E,4,0)=0, "",VLOOKUP(A246,'Aux - pivots1'!$A:$E,4,0))</f>
        <v/>
      </c>
      <c r="L246" s="190" t="str">
        <f>IF(VLOOKUP(A246,'Aux - pivots1'!$A:$E,5,0)=0, "",VLOOKUP(A246,'Aux - pivots1'!$A:$E,5,0))</f>
        <v/>
      </c>
    </row>
    <row r="247" spans="1:12" ht="16.2">
      <c r="A247" s="31" t="str">
        <f t="shared" si="3"/>
        <v>modesg_inp_nfrd_alinhamento_taxcca_trnvr_ttl_elgbl</v>
      </c>
      <c r="B247" s="174" t="s">
        <v>28</v>
      </c>
      <c r="C247" s="169" t="s">
        <v>178</v>
      </c>
      <c r="D247" s="165" t="s">
        <v>40</v>
      </c>
      <c r="E247" s="166" t="s">
        <v>208</v>
      </c>
      <c r="F247" s="165" t="s">
        <v>237</v>
      </c>
      <c r="G247" s="167" t="str">
        <f>VLOOKUP(A247,Plano_V3!$A$27:$G$573,7,0)</f>
        <v>5. Em Correção</v>
      </c>
      <c r="H247" s="167" t="s">
        <v>480</v>
      </c>
      <c r="I247" s="176" t="s">
        <v>503</v>
      </c>
      <c r="J247" s="190" t="str">
        <f>IF(VLOOKUP(A247,'Aux - pivots1'!$A:$E,3,0)=0, "",VLOOKUP(A247,'Aux - pivots1'!$A:$E,3,0))</f>
        <v/>
      </c>
      <c r="K247" s="190" t="str">
        <f>IF(VLOOKUP(A247,'Aux - pivots1'!$A:$E,4,0)=0, "",VLOOKUP(A247,'Aux - pivots1'!$A:$E,4,0))</f>
        <v/>
      </c>
      <c r="L247" s="190" t="str">
        <f>IF(VLOOKUP(A247,'Aux - pivots1'!$A:$E,5,0)=0, "",VLOOKUP(A247,'Aux - pivots1'!$A:$E,5,0))</f>
        <v/>
      </c>
    </row>
    <row r="248" spans="1:12" ht="16.2">
      <c r="A248" s="31" t="str">
        <f t="shared" si="3"/>
        <v>modesg_inp_nfrd_alinhamento_taxcca_trnvr_enblng_alignd</v>
      </c>
      <c r="B248" s="174" t="s">
        <v>28</v>
      </c>
      <c r="C248" s="169" t="s">
        <v>178</v>
      </c>
      <c r="D248" s="165" t="s">
        <v>40</v>
      </c>
      <c r="E248" s="166" t="s">
        <v>208</v>
      </c>
      <c r="F248" s="165" t="s">
        <v>238</v>
      </c>
      <c r="G248" s="167" t="str">
        <f>VLOOKUP(A248,Plano_V3!$A$27:$G$573,7,0)</f>
        <v>5. Em Correção</v>
      </c>
      <c r="H248" s="167" t="s">
        <v>480</v>
      </c>
      <c r="I248" s="176" t="s">
        <v>503</v>
      </c>
      <c r="J248" s="190" t="str">
        <f>IF(VLOOKUP(A248,'Aux - pivots1'!$A:$E,3,0)=0, "",VLOOKUP(A248,'Aux - pivots1'!$A:$E,3,0))</f>
        <v/>
      </c>
      <c r="K248" s="190" t="str">
        <f>IF(VLOOKUP(A248,'Aux - pivots1'!$A:$E,4,0)=0, "",VLOOKUP(A248,'Aux - pivots1'!$A:$E,4,0))</f>
        <v/>
      </c>
      <c r="L248" s="190" t="str">
        <f>IF(VLOOKUP(A248,'Aux - pivots1'!$A:$E,5,0)=0, "",VLOOKUP(A248,'Aux - pivots1'!$A:$E,5,0))</f>
        <v/>
      </c>
    </row>
    <row r="249" spans="1:12" ht="16.2">
      <c r="A249" s="31" t="str">
        <f t="shared" si="3"/>
        <v>modesg_inp_nfrd_alinhamento_taxcca_turnover_own_prfrmnce_algnd</v>
      </c>
      <c r="B249" s="174" t="s">
        <v>28</v>
      </c>
      <c r="C249" s="169" t="s">
        <v>178</v>
      </c>
      <c r="D249" s="165" t="s">
        <v>40</v>
      </c>
      <c r="E249" s="166" t="s">
        <v>208</v>
      </c>
      <c r="F249" s="165" t="s">
        <v>239</v>
      </c>
      <c r="G249" s="167" t="str">
        <f>VLOOKUP(A249,Plano_V3!$A$27:$G$573,7,0)</f>
        <v>5. Em Correção</v>
      </c>
      <c r="H249" s="167" t="s">
        <v>480</v>
      </c>
      <c r="I249" s="176" t="s">
        <v>503</v>
      </c>
      <c r="J249" s="190" t="str">
        <f>IF(VLOOKUP(A249,'Aux - pivots1'!$A:$E,3,0)=0, "",VLOOKUP(A249,'Aux - pivots1'!$A:$E,3,0))</f>
        <v/>
      </c>
      <c r="K249" s="190" t="str">
        <f>IF(VLOOKUP(A249,'Aux - pivots1'!$A:$E,4,0)=0, "",VLOOKUP(A249,'Aux - pivots1'!$A:$E,4,0))</f>
        <v/>
      </c>
      <c r="L249" s="190" t="str">
        <f>IF(VLOOKUP(A249,'Aux - pivots1'!$A:$E,5,0)=0, "",VLOOKUP(A249,'Aux - pivots1'!$A:$E,5,0))</f>
        <v/>
      </c>
    </row>
    <row r="250" spans="1:12" ht="16.2">
      <c r="A250" s="31" t="str">
        <f t="shared" si="3"/>
        <v>modesg_inp_nfrd_alinhamento_taxcca_capex_ttl_elgbl</v>
      </c>
      <c r="B250" s="174" t="s">
        <v>28</v>
      </c>
      <c r="C250" s="169" t="s">
        <v>178</v>
      </c>
      <c r="D250" s="165" t="s">
        <v>40</v>
      </c>
      <c r="E250" s="166" t="s">
        <v>208</v>
      </c>
      <c r="F250" s="165" t="s">
        <v>240</v>
      </c>
      <c r="G250" s="167" t="str">
        <f>VLOOKUP(A250,Plano_V3!$A$27:$G$573,7,0)</f>
        <v>5. Em Correção</v>
      </c>
      <c r="H250" s="167" t="s">
        <v>480</v>
      </c>
      <c r="I250" s="176" t="s">
        <v>503</v>
      </c>
      <c r="J250" s="190" t="str">
        <f>IF(VLOOKUP(A250,'Aux - pivots1'!$A:$E,3,0)=0, "",VLOOKUP(A250,'Aux - pivots1'!$A:$E,3,0))</f>
        <v/>
      </c>
      <c r="K250" s="190" t="str">
        <f>IF(VLOOKUP(A250,'Aux - pivots1'!$A:$E,4,0)=0, "",VLOOKUP(A250,'Aux - pivots1'!$A:$E,4,0))</f>
        <v/>
      </c>
      <c r="L250" s="190" t="str">
        <f>IF(VLOOKUP(A250,'Aux - pivots1'!$A:$E,5,0)=0, "",VLOOKUP(A250,'Aux - pivots1'!$A:$E,5,0))</f>
        <v/>
      </c>
    </row>
    <row r="251" spans="1:12" ht="16.2">
      <c r="A251" s="31" t="str">
        <f t="shared" si="3"/>
        <v>modesg_inp_nfrd_alinhamento_taxcca_capex_enblng_algnd</v>
      </c>
      <c r="B251" s="174" t="s">
        <v>28</v>
      </c>
      <c r="C251" s="169" t="s">
        <v>178</v>
      </c>
      <c r="D251" s="165" t="s">
        <v>40</v>
      </c>
      <c r="E251" s="166" t="s">
        <v>208</v>
      </c>
      <c r="F251" s="165" t="s">
        <v>241</v>
      </c>
      <c r="G251" s="167" t="str">
        <f>VLOOKUP(A251,Plano_V3!$A$27:$G$573,7,0)</f>
        <v>5. Em Correção</v>
      </c>
      <c r="H251" s="167" t="s">
        <v>480</v>
      </c>
      <c r="I251" s="176" t="s">
        <v>503</v>
      </c>
      <c r="J251" s="190" t="str">
        <f>IF(VLOOKUP(A251,'Aux - pivots1'!$A:$E,3,0)=0, "",VLOOKUP(A251,'Aux - pivots1'!$A:$E,3,0))</f>
        <v/>
      </c>
      <c r="K251" s="190" t="str">
        <f>IF(VLOOKUP(A251,'Aux - pivots1'!$A:$E,4,0)=0, "",VLOOKUP(A251,'Aux - pivots1'!$A:$E,4,0))</f>
        <v/>
      </c>
      <c r="L251" s="190" t="str">
        <f>IF(VLOOKUP(A251,'Aux - pivots1'!$A:$E,5,0)=0, "",VLOOKUP(A251,'Aux - pivots1'!$A:$E,5,0))</f>
        <v/>
      </c>
    </row>
    <row r="252" spans="1:12" ht="16.2">
      <c r="A252" s="31" t="str">
        <f t="shared" si="3"/>
        <v>modesg_inp_nfrd_alinhamento_taxcca_capex_own_prfrmnce_algnd</v>
      </c>
      <c r="B252" s="174" t="s">
        <v>28</v>
      </c>
      <c r="C252" s="169" t="s">
        <v>178</v>
      </c>
      <c r="D252" s="165" t="s">
        <v>40</v>
      </c>
      <c r="E252" s="166" t="s">
        <v>208</v>
      </c>
      <c r="F252" s="165" t="s">
        <v>242</v>
      </c>
      <c r="G252" s="167" t="str">
        <f>VLOOKUP(A252,Plano_V3!$A$27:$G$573,7,0)</f>
        <v>5. Em Correção</v>
      </c>
      <c r="H252" s="167" t="s">
        <v>480</v>
      </c>
      <c r="I252" s="176" t="s">
        <v>503</v>
      </c>
      <c r="J252" s="190" t="str">
        <f>IF(VLOOKUP(A252,'Aux - pivots1'!$A:$E,3,0)=0, "",VLOOKUP(A252,'Aux - pivots1'!$A:$E,3,0))</f>
        <v/>
      </c>
      <c r="K252" s="190" t="str">
        <f>IF(VLOOKUP(A252,'Aux - pivots1'!$A:$E,4,0)=0, "",VLOOKUP(A252,'Aux - pivots1'!$A:$E,4,0))</f>
        <v/>
      </c>
      <c r="L252" s="190" t="str">
        <f>IF(VLOOKUP(A252,'Aux - pivots1'!$A:$E,5,0)=0, "",VLOOKUP(A252,'Aux - pivots1'!$A:$E,5,0))</f>
        <v/>
      </c>
    </row>
    <row r="253" spans="1:12" ht="16.2">
      <c r="A253" s="31" t="str">
        <f t="shared" si="3"/>
        <v>modesg_inp_nfrd_alinhamento_taxccm_trnvr_ttl_elgbl</v>
      </c>
      <c r="B253" s="174" t="s">
        <v>28</v>
      </c>
      <c r="C253" s="169" t="s">
        <v>178</v>
      </c>
      <c r="D253" s="165" t="s">
        <v>40</v>
      </c>
      <c r="E253" s="166" t="s">
        <v>208</v>
      </c>
      <c r="F253" s="165" t="s">
        <v>243</v>
      </c>
      <c r="G253" s="167" t="str">
        <f>VLOOKUP(A253,Plano_V3!$A$27:$G$573,7,0)</f>
        <v>5. Em Correção</v>
      </c>
      <c r="H253" s="167" t="s">
        <v>480</v>
      </c>
      <c r="I253" s="176" t="s">
        <v>503</v>
      </c>
      <c r="J253" s="190" t="str">
        <f>IF(VLOOKUP(A253,'Aux - pivots1'!$A:$E,3,0)=0, "",VLOOKUP(A253,'Aux - pivots1'!$A:$E,3,0))</f>
        <v/>
      </c>
      <c r="K253" s="190" t="str">
        <f>IF(VLOOKUP(A253,'Aux - pivots1'!$A:$E,4,0)=0, "",VLOOKUP(A253,'Aux - pivots1'!$A:$E,4,0))</f>
        <v/>
      </c>
      <c r="L253" s="190" t="str">
        <f>IF(VLOOKUP(A253,'Aux - pivots1'!$A:$E,5,0)=0, "",VLOOKUP(A253,'Aux - pivots1'!$A:$E,5,0))</f>
        <v/>
      </c>
    </row>
    <row r="254" spans="1:12" ht="16.2">
      <c r="A254" s="31" t="str">
        <f t="shared" si="3"/>
        <v>modesg_inp_nfrd_alinhamento_taxccm_trnvr_enblng_algnd</v>
      </c>
      <c r="B254" s="174" t="s">
        <v>28</v>
      </c>
      <c r="C254" s="169" t="s">
        <v>178</v>
      </c>
      <c r="D254" s="165" t="s">
        <v>40</v>
      </c>
      <c r="E254" s="166" t="s">
        <v>208</v>
      </c>
      <c r="F254" s="165" t="s">
        <v>244</v>
      </c>
      <c r="G254" s="167" t="str">
        <f>VLOOKUP(A254,Plano_V3!$A$27:$G$573,7,0)</f>
        <v>5. Em Correção</v>
      </c>
      <c r="H254" s="167" t="s">
        <v>480</v>
      </c>
      <c r="I254" s="176" t="s">
        <v>503</v>
      </c>
      <c r="J254" s="190" t="str">
        <f>IF(VLOOKUP(A254,'Aux - pivots1'!$A:$E,3,0)=0, "",VLOOKUP(A254,'Aux - pivots1'!$A:$E,3,0))</f>
        <v/>
      </c>
      <c r="K254" s="190" t="str">
        <f>IF(VLOOKUP(A254,'Aux - pivots1'!$A:$E,4,0)=0, "",VLOOKUP(A254,'Aux - pivots1'!$A:$E,4,0))</f>
        <v/>
      </c>
      <c r="L254" s="190" t="str">
        <f>IF(VLOOKUP(A254,'Aux - pivots1'!$A:$E,5,0)=0, "",VLOOKUP(A254,'Aux - pivots1'!$A:$E,5,0))</f>
        <v/>
      </c>
    </row>
    <row r="255" spans="1:12" ht="16.2">
      <c r="A255" s="31" t="str">
        <f t="shared" si="3"/>
        <v>modesg_inp_nfrd_alinhamento_taxccm_trnvr_trnstn_alignd</v>
      </c>
      <c r="B255" s="174" t="s">
        <v>28</v>
      </c>
      <c r="C255" s="169" t="s">
        <v>178</v>
      </c>
      <c r="D255" s="165" t="s">
        <v>40</v>
      </c>
      <c r="E255" s="166" t="s">
        <v>208</v>
      </c>
      <c r="F255" s="165" t="s">
        <v>245</v>
      </c>
      <c r="G255" s="167" t="str">
        <f>VLOOKUP(A255,Plano_V3!$A$27:$G$573,7,0)</f>
        <v>5. Em Correção</v>
      </c>
      <c r="H255" s="167" t="s">
        <v>480</v>
      </c>
      <c r="I255" s="176" t="s">
        <v>503</v>
      </c>
      <c r="J255" s="190" t="str">
        <f>IF(VLOOKUP(A255,'Aux - pivots1'!$A:$E,3,0)=0, "",VLOOKUP(A255,'Aux - pivots1'!$A:$E,3,0))</f>
        <v/>
      </c>
      <c r="K255" s="190" t="str">
        <f>IF(VLOOKUP(A255,'Aux - pivots1'!$A:$E,4,0)=0, "",VLOOKUP(A255,'Aux - pivots1'!$A:$E,4,0))</f>
        <v/>
      </c>
      <c r="L255" s="190" t="str">
        <f>IF(VLOOKUP(A255,'Aux - pivots1'!$A:$E,5,0)=0, "",VLOOKUP(A255,'Aux - pivots1'!$A:$E,5,0))</f>
        <v/>
      </c>
    </row>
    <row r="256" spans="1:12" ht="16.2">
      <c r="A256" s="31" t="str">
        <f t="shared" si="3"/>
        <v>modesg_inp_nfrd_alinhamento_taxccm_trnvr_own_prfrmnce_algnd</v>
      </c>
      <c r="B256" s="174" t="s">
        <v>28</v>
      </c>
      <c r="C256" s="169" t="s">
        <v>178</v>
      </c>
      <c r="D256" s="165" t="s">
        <v>40</v>
      </c>
      <c r="E256" s="166" t="s">
        <v>208</v>
      </c>
      <c r="F256" s="165" t="s">
        <v>246</v>
      </c>
      <c r="G256" s="167" t="str">
        <f>VLOOKUP(A256,Plano_V3!$A$27:$G$573,7,0)</f>
        <v>5. Em Correção</v>
      </c>
      <c r="H256" s="167" t="s">
        <v>480</v>
      </c>
      <c r="I256" s="176" t="s">
        <v>503</v>
      </c>
      <c r="J256" s="190" t="str">
        <f>IF(VLOOKUP(A256,'Aux - pivots1'!$A:$E,3,0)=0, "",VLOOKUP(A256,'Aux - pivots1'!$A:$E,3,0))</f>
        <v/>
      </c>
      <c r="K256" s="190" t="str">
        <f>IF(VLOOKUP(A256,'Aux - pivots1'!$A:$E,4,0)=0, "",VLOOKUP(A256,'Aux - pivots1'!$A:$E,4,0))</f>
        <v/>
      </c>
      <c r="L256" s="190" t="str">
        <f>IF(VLOOKUP(A256,'Aux - pivots1'!$A:$E,5,0)=0, "",VLOOKUP(A256,'Aux - pivots1'!$A:$E,5,0))</f>
        <v/>
      </c>
    </row>
    <row r="257" spans="1:12" ht="16.2">
      <c r="A257" s="31" t="str">
        <f t="shared" si="3"/>
        <v>modesg_inp_nfrd_alinhamento_taxccm_capex_ttl_elgbl</v>
      </c>
      <c r="B257" s="174" t="s">
        <v>28</v>
      </c>
      <c r="C257" s="169" t="s">
        <v>178</v>
      </c>
      <c r="D257" s="165" t="s">
        <v>40</v>
      </c>
      <c r="E257" s="166" t="s">
        <v>208</v>
      </c>
      <c r="F257" s="165" t="s">
        <v>247</v>
      </c>
      <c r="G257" s="167" t="str">
        <f>VLOOKUP(A257,Plano_V3!$A$27:$G$573,7,0)</f>
        <v>5. Em Correção</v>
      </c>
      <c r="H257" s="167" t="s">
        <v>480</v>
      </c>
      <c r="I257" s="176" t="s">
        <v>503</v>
      </c>
      <c r="J257" s="190" t="str">
        <f>IF(VLOOKUP(A257,'Aux - pivots1'!$A:$E,3,0)=0, "",VLOOKUP(A257,'Aux - pivots1'!$A:$E,3,0))</f>
        <v/>
      </c>
      <c r="K257" s="190" t="str">
        <f>IF(VLOOKUP(A257,'Aux - pivots1'!$A:$E,4,0)=0, "",VLOOKUP(A257,'Aux - pivots1'!$A:$E,4,0))</f>
        <v/>
      </c>
      <c r="L257" s="190" t="str">
        <f>IF(VLOOKUP(A257,'Aux - pivots1'!$A:$E,5,0)=0, "",VLOOKUP(A257,'Aux - pivots1'!$A:$E,5,0))</f>
        <v/>
      </c>
    </row>
    <row r="258" spans="1:12" ht="16.2">
      <c r="A258" s="31" t="str">
        <f t="shared" si="3"/>
        <v>modesg_inp_nfrd_alinhamento_taxccm_capex_enblng_algnd</v>
      </c>
      <c r="B258" s="174" t="s">
        <v>28</v>
      </c>
      <c r="C258" s="169" t="s">
        <v>178</v>
      </c>
      <c r="D258" s="165" t="s">
        <v>40</v>
      </c>
      <c r="E258" s="166" t="s">
        <v>208</v>
      </c>
      <c r="F258" s="165" t="s">
        <v>248</v>
      </c>
      <c r="G258" s="167" t="str">
        <f>VLOOKUP(A258,Plano_V3!$A$27:$G$573,7,0)</f>
        <v>5. Em Correção</v>
      </c>
      <c r="H258" s="167" t="s">
        <v>480</v>
      </c>
      <c r="I258" s="176" t="s">
        <v>503</v>
      </c>
      <c r="J258" s="190" t="str">
        <f>IF(VLOOKUP(A258,'Aux - pivots1'!$A:$E,3,0)=0, "",VLOOKUP(A258,'Aux - pivots1'!$A:$E,3,0))</f>
        <v/>
      </c>
      <c r="K258" s="190" t="str">
        <f>IF(VLOOKUP(A258,'Aux - pivots1'!$A:$E,4,0)=0, "",VLOOKUP(A258,'Aux - pivots1'!$A:$E,4,0))</f>
        <v/>
      </c>
      <c r="L258" s="190" t="str">
        <f>IF(VLOOKUP(A258,'Aux - pivots1'!$A:$E,5,0)=0, "",VLOOKUP(A258,'Aux - pivots1'!$A:$E,5,0))</f>
        <v/>
      </c>
    </row>
    <row r="259" spans="1:12" ht="16.2">
      <c r="A259" s="31" t="str">
        <f t="shared" si="3"/>
        <v>modesg_inp_nfrd_alinhamento_taxccm_capex_trnstn_algnd</v>
      </c>
      <c r="B259" s="174" t="s">
        <v>28</v>
      </c>
      <c r="C259" s="169" t="s">
        <v>178</v>
      </c>
      <c r="D259" s="165" t="s">
        <v>40</v>
      </c>
      <c r="E259" s="166" t="s">
        <v>208</v>
      </c>
      <c r="F259" s="165" t="s">
        <v>249</v>
      </c>
      <c r="G259" s="167" t="str">
        <f>VLOOKUP(A259,Plano_V3!$A$27:$G$573,7,0)</f>
        <v>5. Em Correção</v>
      </c>
      <c r="H259" s="167" t="s">
        <v>480</v>
      </c>
      <c r="I259" s="176" t="s">
        <v>503</v>
      </c>
      <c r="J259" s="190" t="str">
        <f>IF(VLOOKUP(A259,'Aux - pivots1'!$A:$E,3,0)=0, "",VLOOKUP(A259,'Aux - pivots1'!$A:$E,3,0))</f>
        <v/>
      </c>
      <c r="K259" s="190" t="str">
        <f>IF(VLOOKUP(A259,'Aux - pivots1'!$A:$E,4,0)=0, "",VLOOKUP(A259,'Aux - pivots1'!$A:$E,4,0))</f>
        <v/>
      </c>
      <c r="L259" s="190" t="str">
        <f>IF(VLOOKUP(A259,'Aux - pivots1'!$A:$E,5,0)=0, "",VLOOKUP(A259,'Aux - pivots1'!$A:$E,5,0))</f>
        <v/>
      </c>
    </row>
    <row r="260" spans="1:12" ht="16.2">
      <c r="A260" s="31" t="str">
        <f t="shared" si="3"/>
        <v>modesg_inp_nfrd_alinhamento_taxccm_capex_own_prfrmnce_algnd</v>
      </c>
      <c r="B260" s="174" t="s">
        <v>28</v>
      </c>
      <c r="C260" s="169" t="s">
        <v>178</v>
      </c>
      <c r="D260" s="165" t="s">
        <v>40</v>
      </c>
      <c r="E260" s="166" t="s">
        <v>208</v>
      </c>
      <c r="F260" s="165" t="s">
        <v>250</v>
      </c>
      <c r="G260" s="167" t="str">
        <f>VLOOKUP(A260,Plano_V3!$A$27:$G$573,7,0)</f>
        <v>5. Em Correção</v>
      </c>
      <c r="H260" s="167" t="s">
        <v>480</v>
      </c>
      <c r="I260" s="176" t="s">
        <v>503</v>
      </c>
      <c r="J260" s="190" t="str">
        <f>IF(VLOOKUP(A260,'Aux - pivots1'!$A:$E,3,0)=0, "",VLOOKUP(A260,'Aux - pivots1'!$A:$E,3,0))</f>
        <v/>
      </c>
      <c r="K260" s="190" t="str">
        <f>IF(VLOOKUP(A260,'Aux - pivots1'!$A:$E,4,0)=0, "",VLOOKUP(A260,'Aux - pivots1'!$A:$E,4,0))</f>
        <v/>
      </c>
      <c r="L260" s="190" t="str">
        <f>IF(VLOOKUP(A260,'Aux - pivots1'!$A:$E,5,0)=0, "",VLOOKUP(A260,'Aux - pivots1'!$A:$E,5,0))</f>
        <v/>
      </c>
    </row>
    <row r="261" spans="1:12" ht="16.2">
      <c r="A261" s="31" t="str">
        <f t="shared" si="3"/>
        <v>modesg_inp_nfrd_alinhamento_taxppc_trnvr_ttl_elgbl</v>
      </c>
      <c r="B261" s="174" t="s">
        <v>28</v>
      </c>
      <c r="C261" s="169" t="s">
        <v>178</v>
      </c>
      <c r="D261" s="165" t="s">
        <v>40</v>
      </c>
      <c r="E261" s="166" t="s">
        <v>208</v>
      </c>
      <c r="F261" s="165" t="s">
        <v>251</v>
      </c>
      <c r="G261" s="167" t="str">
        <f>VLOOKUP(A261,Plano_V3!$A$27:$G$573,7,0)</f>
        <v>5. Em Correção</v>
      </c>
      <c r="H261" s="167" t="s">
        <v>480</v>
      </c>
      <c r="I261" s="177" t="s">
        <v>504</v>
      </c>
      <c r="J261" s="190" t="str">
        <f>IF(VLOOKUP(A261,'Aux - pivots1'!$A:$E,3,0)=0, "",VLOOKUP(A261,'Aux - pivots1'!$A:$E,3,0))</f>
        <v/>
      </c>
      <c r="K261" s="190" t="str">
        <f>IF(VLOOKUP(A261,'Aux - pivots1'!$A:$E,4,0)=0, "",VLOOKUP(A261,'Aux - pivots1'!$A:$E,4,0))</f>
        <v/>
      </c>
      <c r="L261" s="190" t="str">
        <f>IF(VLOOKUP(A261,'Aux - pivots1'!$A:$E,5,0)=0, "",VLOOKUP(A261,'Aux - pivots1'!$A:$E,5,0))</f>
        <v/>
      </c>
    </row>
    <row r="262" spans="1:12" ht="16.2">
      <c r="A262" s="31" t="str">
        <f t="shared" si="3"/>
        <v>modesg_inp_nfrd_alinhamento_taxppc_turnover_own_prfrmnce_algnd</v>
      </c>
      <c r="B262" s="174" t="s">
        <v>28</v>
      </c>
      <c r="C262" s="169" t="s">
        <v>178</v>
      </c>
      <c r="D262" s="165" t="s">
        <v>40</v>
      </c>
      <c r="E262" s="166" t="s">
        <v>208</v>
      </c>
      <c r="F262" s="165" t="s">
        <v>252</v>
      </c>
      <c r="G262" s="167" t="str">
        <f>VLOOKUP(A262,Plano_V3!$A$27:$G$573,7,0)</f>
        <v>5. Em Correção</v>
      </c>
      <c r="H262" s="167" t="s">
        <v>480</v>
      </c>
      <c r="I262" s="177" t="s">
        <v>504</v>
      </c>
      <c r="J262" s="190" t="str">
        <f>IF(VLOOKUP(A262,'Aux - pivots1'!$A:$E,3,0)=0, "",VLOOKUP(A262,'Aux - pivots1'!$A:$E,3,0))</f>
        <v/>
      </c>
      <c r="K262" s="190" t="str">
        <f>IF(VLOOKUP(A262,'Aux - pivots1'!$A:$E,4,0)=0, "",VLOOKUP(A262,'Aux - pivots1'!$A:$E,4,0))</f>
        <v/>
      </c>
      <c r="L262" s="190" t="str">
        <f>IF(VLOOKUP(A262,'Aux - pivots1'!$A:$E,5,0)=0, "",VLOOKUP(A262,'Aux - pivots1'!$A:$E,5,0))</f>
        <v/>
      </c>
    </row>
    <row r="263" spans="1:12" ht="16.2">
      <c r="A263" s="31" t="str">
        <f t="shared" si="3"/>
        <v>modesg_inp_nfrd_alinhamento_taxppc_capex_ttl_elgbl</v>
      </c>
      <c r="B263" s="174" t="s">
        <v>28</v>
      </c>
      <c r="C263" s="169" t="s">
        <v>178</v>
      </c>
      <c r="D263" s="165" t="s">
        <v>40</v>
      </c>
      <c r="E263" s="166" t="s">
        <v>208</v>
      </c>
      <c r="F263" s="165" t="s">
        <v>253</v>
      </c>
      <c r="G263" s="167" t="str">
        <f>VLOOKUP(A263,Plano_V3!$A$27:$G$573,7,0)</f>
        <v>5. Em Correção</v>
      </c>
      <c r="H263" s="167" t="s">
        <v>480</v>
      </c>
      <c r="I263" s="177" t="s">
        <v>504</v>
      </c>
      <c r="J263" s="190" t="str">
        <f>IF(VLOOKUP(A263,'Aux - pivots1'!$A:$E,3,0)=0, "",VLOOKUP(A263,'Aux - pivots1'!$A:$E,3,0))</f>
        <v/>
      </c>
      <c r="K263" s="190" t="str">
        <f>IF(VLOOKUP(A263,'Aux - pivots1'!$A:$E,4,0)=0, "",VLOOKUP(A263,'Aux - pivots1'!$A:$E,4,0))</f>
        <v/>
      </c>
      <c r="L263" s="190" t="str">
        <f>IF(VLOOKUP(A263,'Aux - pivots1'!$A:$E,5,0)=0, "",VLOOKUP(A263,'Aux - pivots1'!$A:$E,5,0))</f>
        <v/>
      </c>
    </row>
    <row r="264" spans="1:12" ht="16.2">
      <c r="A264" s="31" t="str">
        <f t="shared" ref="A264:A327" si="4">E264&amp;F264</f>
        <v>modesg_inp_nfrd_alinhamento_taxppc_capex_own_prfrmnce_algnd</v>
      </c>
      <c r="B264" s="174" t="s">
        <v>28</v>
      </c>
      <c r="C264" s="169" t="s">
        <v>178</v>
      </c>
      <c r="D264" s="165" t="s">
        <v>40</v>
      </c>
      <c r="E264" s="166" t="s">
        <v>208</v>
      </c>
      <c r="F264" s="165" t="s">
        <v>254</v>
      </c>
      <c r="G264" s="167" t="str">
        <f>VLOOKUP(A264,Plano_V3!$A$27:$G$573,7,0)</f>
        <v>5. Em Correção</v>
      </c>
      <c r="H264" s="167" t="s">
        <v>480</v>
      </c>
      <c r="I264" s="177" t="s">
        <v>504</v>
      </c>
      <c r="J264" s="190" t="str">
        <f>IF(VLOOKUP(A264,'Aux - pivots1'!$A:$E,3,0)=0, "",VLOOKUP(A264,'Aux - pivots1'!$A:$E,3,0))</f>
        <v/>
      </c>
      <c r="K264" s="190" t="str">
        <f>IF(VLOOKUP(A264,'Aux - pivots1'!$A:$E,4,0)=0, "",VLOOKUP(A264,'Aux - pivots1'!$A:$E,4,0))</f>
        <v/>
      </c>
      <c r="L264" s="190" t="str">
        <f>IF(VLOOKUP(A264,'Aux - pivots1'!$A:$E,5,0)=0, "",VLOOKUP(A264,'Aux - pivots1'!$A:$E,5,0))</f>
        <v/>
      </c>
    </row>
    <row r="265" spans="1:12" ht="16.2">
      <c r="A265" s="31" t="str">
        <f t="shared" si="4"/>
        <v>modesg_inp_nfrd_alinhamento_taxbio_trnvr_ttl_elgbl</v>
      </c>
      <c r="B265" s="174" t="s">
        <v>28</v>
      </c>
      <c r="C265" s="169" t="s">
        <v>178</v>
      </c>
      <c r="D265" s="165" t="s">
        <v>40</v>
      </c>
      <c r="E265" s="166" t="s">
        <v>208</v>
      </c>
      <c r="F265" s="165" t="s">
        <v>255</v>
      </c>
      <c r="G265" s="167" t="str">
        <f>VLOOKUP(A265,Plano_V3!$A$27:$G$573,7,0)</f>
        <v>5. Em Correção</v>
      </c>
      <c r="H265" s="167" t="s">
        <v>480</v>
      </c>
      <c r="I265" s="177" t="s">
        <v>504</v>
      </c>
      <c r="J265" s="190" t="str">
        <f>IF(VLOOKUP(A265,'Aux - pivots1'!$A:$E,3,0)=0, "",VLOOKUP(A265,'Aux - pivots1'!$A:$E,3,0))</f>
        <v/>
      </c>
      <c r="K265" s="190" t="str">
        <f>IF(VLOOKUP(A265,'Aux - pivots1'!$A:$E,4,0)=0, "",VLOOKUP(A265,'Aux - pivots1'!$A:$E,4,0))</f>
        <v/>
      </c>
      <c r="L265" s="190" t="str">
        <f>IF(VLOOKUP(A265,'Aux - pivots1'!$A:$E,5,0)=0, "",VLOOKUP(A265,'Aux - pivots1'!$A:$E,5,0))</f>
        <v/>
      </c>
    </row>
    <row r="266" spans="1:12" ht="16.2">
      <c r="A266" s="31" t="str">
        <f t="shared" si="4"/>
        <v>modesg_inp_nfrd_alinhamento_taxbio_turnover_own_prfrmnce_algnd</v>
      </c>
      <c r="B266" s="174" t="s">
        <v>28</v>
      </c>
      <c r="C266" s="169" t="s">
        <v>178</v>
      </c>
      <c r="D266" s="165" t="s">
        <v>40</v>
      </c>
      <c r="E266" s="166" t="s">
        <v>208</v>
      </c>
      <c r="F266" s="165" t="s">
        <v>256</v>
      </c>
      <c r="G266" s="167" t="str">
        <f>VLOOKUP(A266,Plano_V3!$A$27:$G$573,7,0)</f>
        <v>5. Em Correção</v>
      </c>
      <c r="H266" s="167" t="s">
        <v>480</v>
      </c>
      <c r="I266" s="177" t="s">
        <v>504</v>
      </c>
      <c r="J266" s="190" t="str">
        <f>IF(VLOOKUP(A266,'Aux - pivots1'!$A:$E,3,0)=0, "",VLOOKUP(A266,'Aux - pivots1'!$A:$E,3,0))</f>
        <v/>
      </c>
      <c r="K266" s="190" t="str">
        <f>IF(VLOOKUP(A266,'Aux - pivots1'!$A:$E,4,0)=0, "",VLOOKUP(A266,'Aux - pivots1'!$A:$E,4,0))</f>
        <v/>
      </c>
      <c r="L266" s="190" t="str">
        <f>IF(VLOOKUP(A266,'Aux - pivots1'!$A:$E,5,0)=0, "",VLOOKUP(A266,'Aux - pivots1'!$A:$E,5,0))</f>
        <v/>
      </c>
    </row>
    <row r="267" spans="1:12" ht="16.2">
      <c r="A267" s="31" t="str">
        <f t="shared" si="4"/>
        <v>modesg_inp_nfrd_alinhamento_taxbio_capex_ttl_elgbl</v>
      </c>
      <c r="B267" s="174" t="s">
        <v>28</v>
      </c>
      <c r="C267" s="169" t="s">
        <v>178</v>
      </c>
      <c r="D267" s="165" t="s">
        <v>40</v>
      </c>
      <c r="E267" s="166" t="s">
        <v>208</v>
      </c>
      <c r="F267" s="165" t="s">
        <v>257</v>
      </c>
      <c r="G267" s="167" t="str">
        <f>VLOOKUP(A267,Plano_V3!$A$27:$G$573,7,0)</f>
        <v>5. Em Correção</v>
      </c>
      <c r="H267" s="167" t="s">
        <v>480</v>
      </c>
      <c r="I267" s="177" t="s">
        <v>504</v>
      </c>
      <c r="J267" s="190" t="str">
        <f>IF(VLOOKUP(A267,'Aux - pivots1'!$A:$E,3,0)=0, "",VLOOKUP(A267,'Aux - pivots1'!$A:$E,3,0))</f>
        <v/>
      </c>
      <c r="K267" s="190" t="str">
        <f>IF(VLOOKUP(A267,'Aux - pivots1'!$A:$E,4,0)=0, "",VLOOKUP(A267,'Aux - pivots1'!$A:$E,4,0))</f>
        <v/>
      </c>
      <c r="L267" s="190" t="str">
        <f>IF(VLOOKUP(A267,'Aux - pivots1'!$A:$E,5,0)=0, "",VLOOKUP(A267,'Aux - pivots1'!$A:$E,5,0))</f>
        <v/>
      </c>
    </row>
    <row r="268" spans="1:12" ht="16.2">
      <c r="A268" s="31" t="str">
        <f t="shared" si="4"/>
        <v>modesg_inp_nfrd_alinhamento_taxbio_capex_own_prfrmnce_algnd</v>
      </c>
      <c r="B268" s="174" t="s">
        <v>28</v>
      </c>
      <c r="C268" s="169" t="s">
        <v>178</v>
      </c>
      <c r="D268" s="165" t="s">
        <v>40</v>
      </c>
      <c r="E268" s="166" t="s">
        <v>208</v>
      </c>
      <c r="F268" s="165" t="s">
        <v>258</v>
      </c>
      <c r="G268" s="167" t="str">
        <f>VLOOKUP(A268,Plano_V3!$A$27:$G$573,7,0)</f>
        <v>5. Em Correção</v>
      </c>
      <c r="H268" s="167" t="s">
        <v>480</v>
      </c>
      <c r="I268" s="177" t="s">
        <v>504</v>
      </c>
      <c r="J268" s="190" t="str">
        <f>IF(VLOOKUP(A268,'Aux - pivots1'!$A:$E,3,0)=0, "",VLOOKUP(A268,'Aux - pivots1'!$A:$E,3,0))</f>
        <v/>
      </c>
      <c r="K268" s="190" t="str">
        <f>IF(VLOOKUP(A268,'Aux - pivots1'!$A:$E,4,0)=0, "",VLOOKUP(A268,'Aux - pivots1'!$A:$E,4,0))</f>
        <v/>
      </c>
      <c r="L268" s="190" t="str">
        <f>IF(VLOOKUP(A268,'Aux - pivots1'!$A:$E,5,0)=0, "",VLOOKUP(A268,'Aux - pivots1'!$A:$E,5,0))</f>
        <v/>
      </c>
    </row>
    <row r="269" spans="1:12" ht="16.2">
      <c r="A269" s="31" t="str">
        <f t="shared" si="4"/>
        <v>modesg_inp_nfrd_alinhamento_taxwtr_trnvr_ttl_elgbl</v>
      </c>
      <c r="B269" s="174" t="s">
        <v>28</v>
      </c>
      <c r="C269" s="169" t="s">
        <v>178</v>
      </c>
      <c r="D269" s="165" t="s">
        <v>40</v>
      </c>
      <c r="E269" s="166" t="s">
        <v>208</v>
      </c>
      <c r="F269" s="165" t="s">
        <v>259</v>
      </c>
      <c r="G269" s="167" t="str">
        <f>VLOOKUP(A269,Plano_V3!$A$27:$G$573,7,0)</f>
        <v>5. Em Correção</v>
      </c>
      <c r="H269" s="167" t="s">
        <v>480</v>
      </c>
      <c r="I269" s="177" t="s">
        <v>504</v>
      </c>
      <c r="J269" s="190" t="str">
        <f>IF(VLOOKUP(A269,'Aux - pivots1'!$A:$E,3,0)=0, "",VLOOKUP(A269,'Aux - pivots1'!$A:$E,3,0))</f>
        <v/>
      </c>
      <c r="K269" s="190" t="str">
        <f>IF(VLOOKUP(A269,'Aux - pivots1'!$A:$E,4,0)=0, "",VLOOKUP(A269,'Aux - pivots1'!$A:$E,4,0))</f>
        <v/>
      </c>
      <c r="L269" s="190" t="str">
        <f>IF(VLOOKUP(A269,'Aux - pivots1'!$A:$E,5,0)=0, "",VLOOKUP(A269,'Aux - pivots1'!$A:$E,5,0))</f>
        <v/>
      </c>
    </row>
    <row r="270" spans="1:12" ht="16.2">
      <c r="A270" s="31" t="str">
        <f t="shared" si="4"/>
        <v>modesg_inp_nfrd_alinhamento_taxwtr_trnvr_enblng_alignd</v>
      </c>
      <c r="B270" s="174" t="s">
        <v>28</v>
      </c>
      <c r="C270" s="169" t="s">
        <v>178</v>
      </c>
      <c r="D270" s="165" t="s">
        <v>40</v>
      </c>
      <c r="E270" s="166" t="s">
        <v>208</v>
      </c>
      <c r="F270" s="165" t="s">
        <v>260</v>
      </c>
      <c r="G270" s="167" t="str">
        <f>VLOOKUP(A270,Plano_V3!$A$27:$G$573,7,0)</f>
        <v>5. Em Correção</v>
      </c>
      <c r="H270" s="167" t="s">
        <v>480</v>
      </c>
      <c r="I270" s="177" t="s">
        <v>504</v>
      </c>
      <c r="J270" s="190" t="str">
        <f>IF(VLOOKUP(A270,'Aux - pivots1'!$A:$E,3,0)=0, "",VLOOKUP(A270,'Aux - pivots1'!$A:$E,3,0))</f>
        <v/>
      </c>
      <c r="K270" s="190" t="str">
        <f>IF(VLOOKUP(A270,'Aux - pivots1'!$A:$E,4,0)=0, "",VLOOKUP(A270,'Aux - pivots1'!$A:$E,4,0))</f>
        <v/>
      </c>
      <c r="L270" s="190" t="str">
        <f>IF(VLOOKUP(A270,'Aux - pivots1'!$A:$E,5,0)=0, "",VLOOKUP(A270,'Aux - pivots1'!$A:$E,5,0))</f>
        <v/>
      </c>
    </row>
    <row r="271" spans="1:12" ht="16.2">
      <c r="A271" s="31" t="str">
        <f t="shared" si="4"/>
        <v>modesg_inp_nfrd_alinhamento_taxwtr_turnover_own_prfrmnce_algnd</v>
      </c>
      <c r="B271" s="174" t="s">
        <v>28</v>
      </c>
      <c r="C271" s="169" t="s">
        <v>178</v>
      </c>
      <c r="D271" s="165" t="s">
        <v>40</v>
      </c>
      <c r="E271" s="166" t="s">
        <v>208</v>
      </c>
      <c r="F271" s="165" t="s">
        <v>261</v>
      </c>
      <c r="G271" s="167" t="str">
        <f>VLOOKUP(A271,Plano_V3!$A$27:$G$573,7,0)</f>
        <v>5. Em Correção</v>
      </c>
      <c r="H271" s="167" t="s">
        <v>480</v>
      </c>
      <c r="I271" s="177" t="s">
        <v>504</v>
      </c>
      <c r="J271" s="190" t="str">
        <f>IF(VLOOKUP(A271,'Aux - pivots1'!$A:$E,3,0)=0, "",VLOOKUP(A271,'Aux - pivots1'!$A:$E,3,0))</f>
        <v/>
      </c>
      <c r="K271" s="190" t="str">
        <f>IF(VLOOKUP(A271,'Aux - pivots1'!$A:$E,4,0)=0, "",VLOOKUP(A271,'Aux - pivots1'!$A:$E,4,0))</f>
        <v/>
      </c>
      <c r="L271" s="190" t="str">
        <f>IF(VLOOKUP(A271,'Aux - pivots1'!$A:$E,5,0)=0, "",VLOOKUP(A271,'Aux - pivots1'!$A:$E,5,0))</f>
        <v/>
      </c>
    </row>
    <row r="272" spans="1:12" ht="16.2">
      <c r="A272" s="31" t="str">
        <f t="shared" si="4"/>
        <v>modesg_inp_nfrd_alinhamento_taxwtr_capex_ttl_elgbl</v>
      </c>
      <c r="B272" s="174" t="s">
        <v>28</v>
      </c>
      <c r="C272" s="169" t="s">
        <v>178</v>
      </c>
      <c r="D272" s="165" t="s">
        <v>40</v>
      </c>
      <c r="E272" s="166" t="s">
        <v>208</v>
      </c>
      <c r="F272" s="165" t="s">
        <v>262</v>
      </c>
      <c r="G272" s="167" t="str">
        <f>VLOOKUP(A272,Plano_V3!$A$27:$G$573,7,0)</f>
        <v>5. Em Correção</v>
      </c>
      <c r="H272" s="167" t="s">
        <v>480</v>
      </c>
      <c r="I272" s="177" t="s">
        <v>504</v>
      </c>
      <c r="J272" s="190" t="str">
        <f>IF(VLOOKUP(A272,'Aux - pivots1'!$A:$E,3,0)=0, "",VLOOKUP(A272,'Aux - pivots1'!$A:$E,3,0))</f>
        <v/>
      </c>
      <c r="K272" s="190" t="str">
        <f>IF(VLOOKUP(A272,'Aux - pivots1'!$A:$E,4,0)=0, "",VLOOKUP(A272,'Aux - pivots1'!$A:$E,4,0))</f>
        <v/>
      </c>
      <c r="L272" s="190" t="str">
        <f>IF(VLOOKUP(A272,'Aux - pivots1'!$A:$E,5,0)=0, "",VLOOKUP(A272,'Aux - pivots1'!$A:$E,5,0))</f>
        <v/>
      </c>
    </row>
    <row r="273" spans="1:12" ht="16.2">
      <c r="A273" s="31" t="str">
        <f t="shared" si="4"/>
        <v>modesg_inp_nfrd_alinhamento_taxwtr_capex_enblng_algnd</v>
      </c>
      <c r="B273" s="174" t="s">
        <v>28</v>
      </c>
      <c r="C273" s="169" t="s">
        <v>178</v>
      </c>
      <c r="D273" s="165" t="s">
        <v>40</v>
      </c>
      <c r="E273" s="166" t="s">
        <v>208</v>
      </c>
      <c r="F273" s="165" t="s">
        <v>263</v>
      </c>
      <c r="G273" s="167" t="str">
        <f>VLOOKUP(A273,Plano_V3!$A$27:$G$573,7,0)</f>
        <v>5. Em Correção</v>
      </c>
      <c r="H273" s="167" t="s">
        <v>480</v>
      </c>
      <c r="I273" s="177" t="s">
        <v>504</v>
      </c>
      <c r="J273" s="190" t="str">
        <f>IF(VLOOKUP(A273,'Aux - pivots1'!$A:$E,3,0)=0, "",VLOOKUP(A273,'Aux - pivots1'!$A:$E,3,0))</f>
        <v/>
      </c>
      <c r="K273" s="190" t="str">
        <f>IF(VLOOKUP(A273,'Aux - pivots1'!$A:$E,4,0)=0, "",VLOOKUP(A273,'Aux - pivots1'!$A:$E,4,0))</f>
        <v/>
      </c>
      <c r="L273" s="190" t="str">
        <f>IF(VLOOKUP(A273,'Aux - pivots1'!$A:$E,5,0)=0, "",VLOOKUP(A273,'Aux - pivots1'!$A:$E,5,0))</f>
        <v/>
      </c>
    </row>
    <row r="274" spans="1:12" ht="16.2">
      <c r="A274" s="31" t="str">
        <f t="shared" si="4"/>
        <v>modesg_inp_nfrd_alinhamento_taxwtr_capex_own_prfrmnce_algnd</v>
      </c>
      <c r="B274" s="174" t="s">
        <v>28</v>
      </c>
      <c r="C274" s="169" t="s">
        <v>178</v>
      </c>
      <c r="D274" s="165" t="s">
        <v>40</v>
      </c>
      <c r="E274" s="166" t="s">
        <v>208</v>
      </c>
      <c r="F274" s="165" t="s">
        <v>264</v>
      </c>
      <c r="G274" s="167" t="str">
        <f>VLOOKUP(A274,Plano_V3!$A$27:$G$573,7,0)</f>
        <v>5. Em Correção</v>
      </c>
      <c r="H274" s="167" t="s">
        <v>480</v>
      </c>
      <c r="I274" s="177" t="s">
        <v>504</v>
      </c>
      <c r="J274" s="190" t="str">
        <f>IF(VLOOKUP(A274,'Aux - pivots1'!$A:$E,3,0)=0, "",VLOOKUP(A274,'Aux - pivots1'!$A:$E,3,0))</f>
        <v/>
      </c>
      <c r="K274" s="190" t="str">
        <f>IF(VLOOKUP(A274,'Aux - pivots1'!$A:$E,4,0)=0, "",VLOOKUP(A274,'Aux - pivots1'!$A:$E,4,0))</f>
        <v/>
      </c>
      <c r="L274" s="190" t="str">
        <f>IF(VLOOKUP(A274,'Aux - pivots1'!$A:$E,5,0)=0, "",VLOOKUP(A274,'Aux - pivots1'!$A:$E,5,0))</f>
        <v/>
      </c>
    </row>
    <row r="275" spans="1:12" ht="16.2">
      <c r="A275" s="31" t="str">
        <f t="shared" si="4"/>
        <v>modesg_inp_nfrd_alinhamento_taxce_trnvr_ttl_elgbl</v>
      </c>
      <c r="B275" s="174" t="s">
        <v>28</v>
      </c>
      <c r="C275" s="169" t="s">
        <v>178</v>
      </c>
      <c r="D275" s="165" t="s">
        <v>40</v>
      </c>
      <c r="E275" s="166" t="s">
        <v>208</v>
      </c>
      <c r="F275" s="165" t="s">
        <v>265</v>
      </c>
      <c r="G275" s="167" t="str">
        <f>VLOOKUP(A275,Plano_V3!$A$27:$G$573,7,0)</f>
        <v>5. Em Correção</v>
      </c>
      <c r="H275" s="167" t="s">
        <v>480</v>
      </c>
      <c r="I275" s="177" t="s">
        <v>504</v>
      </c>
      <c r="J275" s="190" t="str">
        <f>IF(VLOOKUP(A275,'Aux - pivots1'!$A:$E,3,0)=0, "",VLOOKUP(A275,'Aux - pivots1'!$A:$E,3,0))</f>
        <v/>
      </c>
      <c r="K275" s="190" t="str">
        <f>IF(VLOOKUP(A275,'Aux - pivots1'!$A:$E,4,0)=0, "",VLOOKUP(A275,'Aux - pivots1'!$A:$E,4,0))</f>
        <v/>
      </c>
      <c r="L275" s="190" t="str">
        <f>IF(VLOOKUP(A275,'Aux - pivots1'!$A:$E,5,0)=0, "",VLOOKUP(A275,'Aux - pivots1'!$A:$E,5,0))</f>
        <v/>
      </c>
    </row>
    <row r="276" spans="1:12" ht="16.2">
      <c r="A276" s="31" t="str">
        <f t="shared" si="4"/>
        <v>modesg_inp_nfrd_alinhamento_taxce_trnvr_enblng_alignd</v>
      </c>
      <c r="B276" s="174" t="s">
        <v>28</v>
      </c>
      <c r="C276" s="169" t="s">
        <v>178</v>
      </c>
      <c r="D276" s="165" t="s">
        <v>40</v>
      </c>
      <c r="E276" s="166" t="s">
        <v>208</v>
      </c>
      <c r="F276" s="165" t="s">
        <v>266</v>
      </c>
      <c r="G276" s="167" t="str">
        <f>VLOOKUP(A276,Plano_V3!$A$27:$G$573,7,0)</f>
        <v>5. Em Correção</v>
      </c>
      <c r="H276" s="167" t="s">
        <v>480</v>
      </c>
      <c r="I276" s="177" t="s">
        <v>504</v>
      </c>
      <c r="J276" s="190" t="str">
        <f>IF(VLOOKUP(A276,'Aux - pivots1'!$A:$E,3,0)=0, "",VLOOKUP(A276,'Aux - pivots1'!$A:$E,3,0))</f>
        <v/>
      </c>
      <c r="K276" s="190" t="str">
        <f>IF(VLOOKUP(A276,'Aux - pivots1'!$A:$E,4,0)=0, "",VLOOKUP(A276,'Aux - pivots1'!$A:$E,4,0))</f>
        <v/>
      </c>
      <c r="L276" s="190" t="str">
        <f>IF(VLOOKUP(A276,'Aux - pivots1'!$A:$E,5,0)=0, "",VLOOKUP(A276,'Aux - pivots1'!$A:$E,5,0))</f>
        <v/>
      </c>
    </row>
    <row r="277" spans="1:12" ht="16.2">
      <c r="A277" s="31" t="str">
        <f t="shared" si="4"/>
        <v>modesg_inp_nfrd_alinhamento_taxce_turnover_own_prfrmnce_algnd</v>
      </c>
      <c r="B277" s="174" t="s">
        <v>28</v>
      </c>
      <c r="C277" s="169" t="s">
        <v>178</v>
      </c>
      <c r="D277" s="165" t="s">
        <v>40</v>
      </c>
      <c r="E277" s="166" t="s">
        <v>208</v>
      </c>
      <c r="F277" s="165" t="s">
        <v>267</v>
      </c>
      <c r="G277" s="167" t="str">
        <f>VLOOKUP(A277,Plano_V3!$A$27:$G$573,7,0)</f>
        <v>5. Em Correção</v>
      </c>
      <c r="H277" s="167" t="s">
        <v>480</v>
      </c>
      <c r="I277" s="177" t="s">
        <v>504</v>
      </c>
      <c r="J277" s="190" t="str">
        <f>IF(VLOOKUP(A277,'Aux - pivots1'!$A:$E,3,0)=0, "",VLOOKUP(A277,'Aux - pivots1'!$A:$E,3,0))</f>
        <v/>
      </c>
      <c r="K277" s="190" t="str">
        <f>IF(VLOOKUP(A277,'Aux - pivots1'!$A:$E,4,0)=0, "",VLOOKUP(A277,'Aux - pivots1'!$A:$E,4,0))</f>
        <v/>
      </c>
      <c r="L277" s="190" t="str">
        <f>IF(VLOOKUP(A277,'Aux - pivots1'!$A:$E,5,0)=0, "",VLOOKUP(A277,'Aux - pivots1'!$A:$E,5,0))</f>
        <v/>
      </c>
    </row>
    <row r="278" spans="1:12" ht="16.2">
      <c r="A278" s="31" t="str">
        <f t="shared" si="4"/>
        <v>modesg_inp_nfrd_alinhamento_taxce_capex_ttl_elgbl</v>
      </c>
      <c r="B278" s="174" t="s">
        <v>28</v>
      </c>
      <c r="C278" s="169" t="s">
        <v>178</v>
      </c>
      <c r="D278" s="165" t="s">
        <v>40</v>
      </c>
      <c r="E278" s="166" t="s">
        <v>208</v>
      </c>
      <c r="F278" s="165" t="s">
        <v>268</v>
      </c>
      <c r="G278" s="167" t="str">
        <f>VLOOKUP(A278,Plano_V3!$A$27:$G$573,7,0)</f>
        <v>5. Em Correção</v>
      </c>
      <c r="H278" s="167" t="s">
        <v>480</v>
      </c>
      <c r="I278" s="177" t="s">
        <v>504</v>
      </c>
      <c r="J278" s="190" t="str">
        <f>IF(VLOOKUP(A278,'Aux - pivots1'!$A:$E,3,0)=0, "",VLOOKUP(A278,'Aux - pivots1'!$A:$E,3,0))</f>
        <v/>
      </c>
      <c r="K278" s="190" t="str">
        <f>IF(VLOOKUP(A278,'Aux - pivots1'!$A:$E,4,0)=0, "",VLOOKUP(A278,'Aux - pivots1'!$A:$E,4,0))</f>
        <v/>
      </c>
      <c r="L278" s="190" t="str">
        <f>IF(VLOOKUP(A278,'Aux - pivots1'!$A:$E,5,0)=0, "",VLOOKUP(A278,'Aux - pivots1'!$A:$E,5,0))</f>
        <v/>
      </c>
    </row>
    <row r="279" spans="1:12" ht="16.2">
      <c r="A279" s="31" t="str">
        <f t="shared" si="4"/>
        <v>modesg_inp_nfrd_alinhamento_taxce_capex_enblng_algnd</v>
      </c>
      <c r="B279" s="174" t="s">
        <v>28</v>
      </c>
      <c r="C279" s="169" t="s">
        <v>178</v>
      </c>
      <c r="D279" s="165" t="s">
        <v>40</v>
      </c>
      <c r="E279" s="166" t="s">
        <v>208</v>
      </c>
      <c r="F279" s="165" t="s">
        <v>269</v>
      </c>
      <c r="G279" s="167" t="str">
        <f>VLOOKUP(A279,Plano_V3!$A$27:$G$573,7,0)</f>
        <v>5. Em Correção</v>
      </c>
      <c r="H279" s="167" t="s">
        <v>480</v>
      </c>
      <c r="I279" s="177" t="s">
        <v>504</v>
      </c>
      <c r="J279" s="190" t="str">
        <f>IF(VLOOKUP(A279,'Aux - pivots1'!$A:$E,3,0)=0, "",VLOOKUP(A279,'Aux - pivots1'!$A:$E,3,0))</f>
        <v/>
      </c>
      <c r="K279" s="190" t="str">
        <f>IF(VLOOKUP(A279,'Aux - pivots1'!$A:$E,4,0)=0, "",VLOOKUP(A279,'Aux - pivots1'!$A:$E,4,0))</f>
        <v/>
      </c>
      <c r="L279" s="190" t="str">
        <f>IF(VLOOKUP(A279,'Aux - pivots1'!$A:$E,5,0)=0, "",VLOOKUP(A279,'Aux - pivots1'!$A:$E,5,0))</f>
        <v/>
      </c>
    </row>
    <row r="280" spans="1:12" ht="16.2">
      <c r="A280" s="31" t="str">
        <f t="shared" si="4"/>
        <v>modesg_inp_nfrd_alinhamento_taxce_capex_own_prfrmnce_algnd</v>
      </c>
      <c r="B280" s="174" t="s">
        <v>28</v>
      </c>
      <c r="C280" s="169" t="s">
        <v>178</v>
      </c>
      <c r="D280" s="165" t="s">
        <v>40</v>
      </c>
      <c r="E280" s="166" t="s">
        <v>208</v>
      </c>
      <c r="F280" s="165" t="s">
        <v>270</v>
      </c>
      <c r="G280" s="167" t="str">
        <f>VLOOKUP(A280,Plano_V3!$A$27:$G$573,7,0)</f>
        <v>5. Em Correção</v>
      </c>
      <c r="H280" s="167" t="s">
        <v>480</v>
      </c>
      <c r="I280" s="177" t="s">
        <v>504</v>
      </c>
      <c r="J280" s="190" t="str">
        <f>IF(VLOOKUP(A280,'Aux - pivots1'!$A:$E,3,0)=0, "",VLOOKUP(A280,'Aux - pivots1'!$A:$E,3,0))</f>
        <v/>
      </c>
      <c r="K280" s="190" t="str">
        <f>IF(VLOOKUP(A280,'Aux - pivots1'!$A:$E,4,0)=0, "",VLOOKUP(A280,'Aux - pivots1'!$A:$E,4,0))</f>
        <v/>
      </c>
      <c r="L280" s="190" t="str">
        <f>IF(VLOOKUP(A280,'Aux - pivots1'!$A:$E,5,0)=0, "",VLOOKUP(A280,'Aux - pivots1'!$A:$E,5,0))</f>
        <v/>
      </c>
    </row>
    <row r="281" spans="1:12" ht="16.2">
      <c r="A281" s="31" t="str">
        <f t="shared" si="4"/>
        <v>modesg_inp_risco_fisicoref_date</v>
      </c>
      <c r="B281" s="174" t="s">
        <v>28</v>
      </c>
      <c r="C281" s="169" t="s">
        <v>178</v>
      </c>
      <c r="D281" s="165" t="s">
        <v>40</v>
      </c>
      <c r="E281" s="166" t="s">
        <v>209</v>
      </c>
      <c r="F281" s="165" t="s">
        <v>73</v>
      </c>
      <c r="G281" s="167" t="str">
        <f>VLOOKUP(A281,Plano_V3!$A$27:$G$573,7,0)</f>
        <v>1. Concluído</v>
      </c>
      <c r="H281" s="167" t="s">
        <v>477</v>
      </c>
      <c r="I281" s="197"/>
      <c r="J281" s="190" t="str">
        <f>IF(VLOOKUP(A281,'Aux - pivots1'!$A:$E,3,0)=0, "",VLOOKUP(A281,'Aux - pivots1'!$A:$E,3,0))</f>
        <v/>
      </c>
      <c r="K281" s="190" t="str">
        <f>IF(VLOOKUP(A281,'Aux - pivots1'!$A:$E,4,0)=0, "",VLOOKUP(A281,'Aux - pivots1'!$A:$E,4,0))</f>
        <v/>
      </c>
      <c r="L281" s="190" t="str">
        <f>IF(VLOOKUP(A281,'Aux - pivots1'!$A:$E,5,0)=0, "",VLOOKUP(A281,'Aux - pivots1'!$A:$E,5,0))</f>
        <v/>
      </c>
    </row>
    <row r="282" spans="1:12" ht="16.2">
      <c r="A282" s="31" t="str">
        <f t="shared" si="4"/>
        <v>modesg_inp_risco_fisicocod_pais</v>
      </c>
      <c r="B282" s="174" t="s">
        <v>28</v>
      </c>
      <c r="C282" s="169" t="s">
        <v>178</v>
      </c>
      <c r="D282" s="165" t="s">
        <v>40</v>
      </c>
      <c r="E282" s="166" t="s">
        <v>209</v>
      </c>
      <c r="F282" s="165" t="s">
        <v>103</v>
      </c>
      <c r="G282" s="167" t="str">
        <f>VLOOKUP(A282,Plano_V3!$A$27:$G$573,7,0)</f>
        <v>1. Concluído</v>
      </c>
      <c r="H282" s="167" t="s">
        <v>477</v>
      </c>
      <c r="I282" s="197"/>
      <c r="J282" s="190" t="str">
        <f>IF(VLOOKUP(A282,'Aux - pivots1'!$A:$E,3,0)=0, "",VLOOKUP(A282,'Aux - pivots1'!$A:$E,3,0))</f>
        <v/>
      </c>
      <c r="K282" s="190" t="str">
        <f>IF(VLOOKUP(A282,'Aux - pivots1'!$A:$E,4,0)=0, "",VLOOKUP(A282,'Aux - pivots1'!$A:$E,4,0))</f>
        <v/>
      </c>
      <c r="L282" s="190" t="str">
        <f>IF(VLOOKUP(A282,'Aux - pivots1'!$A:$E,5,0)=0, "",VLOOKUP(A282,'Aux - pivots1'!$A:$E,5,0))</f>
        <v/>
      </c>
    </row>
    <row r="283" spans="1:12" ht="16.2">
      <c r="A283" s="31" t="str">
        <f t="shared" si="4"/>
        <v>modesg_inp_risco_fisicocod_nutiii</v>
      </c>
      <c r="B283" s="174" t="s">
        <v>28</v>
      </c>
      <c r="C283" s="169" t="s">
        <v>178</v>
      </c>
      <c r="D283" s="165" t="s">
        <v>40</v>
      </c>
      <c r="E283" s="166" t="s">
        <v>209</v>
      </c>
      <c r="F283" s="165" t="s">
        <v>271</v>
      </c>
      <c r="G283" s="167" t="str">
        <f>VLOOKUP(A283,Plano_V3!$A$27:$G$573,7,0)</f>
        <v>1. Concluído</v>
      </c>
      <c r="H283" s="167" t="s">
        <v>477</v>
      </c>
      <c r="I283" s="197"/>
      <c r="J283" s="190" t="str">
        <f>IF(VLOOKUP(A283,'Aux - pivots1'!$A:$E,3,0)=0, "",VLOOKUP(A283,'Aux - pivots1'!$A:$E,3,0))</f>
        <v/>
      </c>
      <c r="K283" s="190" t="str">
        <f>IF(VLOOKUP(A283,'Aux - pivots1'!$A:$E,4,0)=0, "",VLOOKUP(A283,'Aux - pivots1'!$A:$E,4,0))</f>
        <v/>
      </c>
      <c r="L283" s="190" t="str">
        <f>IF(VLOOKUP(A283,'Aux - pivots1'!$A:$E,5,0)=0, "",VLOOKUP(A283,'Aux - pivots1'!$A:$E,5,0))</f>
        <v/>
      </c>
    </row>
    <row r="284" spans="1:12" ht="16.2">
      <c r="A284" s="31" t="str">
        <f t="shared" si="4"/>
        <v>modesg_inp_risco_fisicocod_nace_esg</v>
      </c>
      <c r="B284" s="174" t="s">
        <v>28</v>
      </c>
      <c r="C284" s="169" t="s">
        <v>178</v>
      </c>
      <c r="D284" s="165" t="s">
        <v>40</v>
      </c>
      <c r="E284" s="166" t="s">
        <v>209</v>
      </c>
      <c r="F284" s="165" t="s">
        <v>272</v>
      </c>
      <c r="G284" s="167" t="str">
        <f>VLOOKUP(A284,Plano_V3!$A$27:$G$573,7,0)</f>
        <v>1. Concluído</v>
      </c>
      <c r="H284" s="167" t="s">
        <v>477</v>
      </c>
      <c r="I284" s="197"/>
      <c r="J284" s="190" t="str">
        <f>IF(VLOOKUP(A284,'Aux - pivots1'!$A:$E,3,0)=0, "",VLOOKUP(A284,'Aux - pivots1'!$A:$E,3,0))</f>
        <v/>
      </c>
      <c r="K284" s="190" t="str">
        <f>IF(VLOOKUP(A284,'Aux - pivots1'!$A:$E,4,0)=0, "",VLOOKUP(A284,'Aux - pivots1'!$A:$E,4,0))</f>
        <v/>
      </c>
      <c r="L284" s="190" t="str">
        <f>IF(VLOOKUP(A284,'Aux - pivots1'!$A:$E,5,0)=0, "",VLOOKUP(A284,'Aux - pivots1'!$A:$E,5,0))</f>
        <v/>
      </c>
    </row>
    <row r="285" spans="1:12" ht="16.2">
      <c r="A285" s="31" t="str">
        <f t="shared" si="4"/>
        <v>modesg_inp_risco_fisicoflg_rsc_fsc_agd</v>
      </c>
      <c r="B285" s="174" t="s">
        <v>28</v>
      </c>
      <c r="C285" s="169" t="s">
        <v>178</v>
      </c>
      <c r="D285" s="165" t="s">
        <v>40</v>
      </c>
      <c r="E285" s="166" t="s">
        <v>209</v>
      </c>
      <c r="F285" s="165" t="s">
        <v>273</v>
      </c>
      <c r="G285" s="167" t="str">
        <f>VLOOKUP(A285,Plano_V3!$A$27:$G$573,7,0)</f>
        <v>1. Concluído</v>
      </c>
      <c r="H285" s="167" t="s">
        <v>477</v>
      </c>
      <c r="I285" s="197"/>
      <c r="J285" s="190" t="str">
        <f>IF(VLOOKUP(A285,'Aux - pivots1'!$A:$E,3,0)=0, "",VLOOKUP(A285,'Aux - pivots1'!$A:$E,3,0))</f>
        <v/>
      </c>
      <c r="K285" s="190" t="str">
        <f>IF(VLOOKUP(A285,'Aux - pivots1'!$A:$E,4,0)=0, "",VLOOKUP(A285,'Aux - pivots1'!$A:$E,4,0))</f>
        <v/>
      </c>
      <c r="L285" s="190" t="str">
        <f>IF(VLOOKUP(A285,'Aux - pivots1'!$A:$E,5,0)=0, "",VLOOKUP(A285,'Aux - pivots1'!$A:$E,5,0))</f>
        <v/>
      </c>
    </row>
    <row r="286" spans="1:12" ht="16.2">
      <c r="A286" s="31" t="str">
        <f t="shared" si="4"/>
        <v>modesg_inp_risco_fisicoflg_rsc_fsc_crnc</v>
      </c>
      <c r="B286" s="174" t="s">
        <v>28</v>
      </c>
      <c r="C286" s="169" t="s">
        <v>178</v>
      </c>
      <c r="D286" s="165" t="s">
        <v>40</v>
      </c>
      <c r="E286" s="166" t="s">
        <v>209</v>
      </c>
      <c r="F286" s="165" t="s">
        <v>274</v>
      </c>
      <c r="G286" s="167" t="str">
        <f>VLOOKUP(A286,Plano_V3!$A$27:$G$573,7,0)</f>
        <v>1. Concluído</v>
      </c>
      <c r="H286" s="167" t="s">
        <v>477</v>
      </c>
      <c r="I286" s="197"/>
      <c r="J286" s="190" t="str">
        <f>IF(VLOOKUP(A286,'Aux - pivots1'!$A:$E,3,0)=0, "",VLOOKUP(A286,'Aux - pivots1'!$A:$E,3,0))</f>
        <v/>
      </c>
      <c r="K286" s="190" t="str">
        <f>IF(VLOOKUP(A286,'Aux - pivots1'!$A:$E,4,0)=0, "",VLOOKUP(A286,'Aux - pivots1'!$A:$E,4,0))</f>
        <v/>
      </c>
      <c r="L286" s="190" t="str">
        <f>IF(VLOOKUP(A286,'Aux - pivots1'!$A:$E,5,0)=0, "",VLOOKUP(A286,'Aux - pivots1'!$A:$E,5,0))</f>
        <v/>
      </c>
    </row>
    <row r="287" spans="1:12" ht="16.2">
      <c r="A287" s="31" t="str">
        <f t="shared" si="4"/>
        <v>modesg_inp_emss_scibref_date</v>
      </c>
      <c r="B287" s="174" t="s">
        <v>28</v>
      </c>
      <c r="C287" s="169" t="s">
        <v>178</v>
      </c>
      <c r="D287" s="165" t="s">
        <v>40</v>
      </c>
      <c r="E287" s="166" t="s">
        <v>210</v>
      </c>
      <c r="F287" s="165" t="s">
        <v>73</v>
      </c>
      <c r="G287" s="167" t="str">
        <f>VLOOKUP(A287,Plano_V3!$A$27:$G$573,7,0)</f>
        <v>1. Concluído</v>
      </c>
      <c r="H287" s="167" t="s">
        <v>477</v>
      </c>
      <c r="I287" s="197"/>
      <c r="J287" s="190" t="str">
        <f>IF(VLOOKUP(A287,'Aux - pivots1'!$A:$E,3,0)=0, "",VLOOKUP(A287,'Aux - pivots1'!$A:$E,3,0))</f>
        <v/>
      </c>
      <c r="K287" s="190" t="str">
        <f>IF(VLOOKUP(A287,'Aux - pivots1'!$A:$E,4,0)=0, "",VLOOKUP(A287,'Aux - pivots1'!$A:$E,4,0))</f>
        <v/>
      </c>
      <c r="L287" s="190" t="str">
        <f>IF(VLOOKUP(A287,'Aux - pivots1'!$A:$E,5,0)=0, "",VLOOKUP(A287,'Aux - pivots1'!$A:$E,5,0))</f>
        <v/>
      </c>
    </row>
    <row r="288" spans="1:12" ht="16.2">
      <c r="A288" s="31" t="str">
        <f t="shared" si="4"/>
        <v>modesg_inp_emss_scibccli_kgl</v>
      </c>
      <c r="B288" s="174" t="s">
        <v>28</v>
      </c>
      <c r="C288" s="169" t="s">
        <v>178</v>
      </c>
      <c r="D288" s="165" t="s">
        <v>40</v>
      </c>
      <c r="E288" s="166" t="s">
        <v>210</v>
      </c>
      <c r="F288" s="165" t="s">
        <v>232</v>
      </c>
      <c r="G288" s="167" t="str">
        <f>VLOOKUP(A288,Plano_V3!$A$27:$G$573,7,0)</f>
        <v>1. Concluído</v>
      </c>
      <c r="H288" s="167" t="s">
        <v>477</v>
      </c>
      <c r="I288" s="197"/>
      <c r="J288" s="190" t="str">
        <f>IF(VLOOKUP(A288,'Aux - pivots1'!$A:$E,3,0)=0, "",VLOOKUP(A288,'Aux - pivots1'!$A:$E,3,0))</f>
        <v/>
      </c>
      <c r="K288" s="190" t="str">
        <f>IF(VLOOKUP(A288,'Aux - pivots1'!$A:$E,4,0)=0, "",VLOOKUP(A288,'Aux - pivots1'!$A:$E,4,0))</f>
        <v/>
      </c>
      <c r="L288" s="190" t="str">
        <f>IF(VLOOKUP(A288,'Aux - pivots1'!$A:$E,5,0)=0, "",VLOOKUP(A288,'Aux - pivots1'!$A:$E,5,0))</f>
        <v/>
      </c>
    </row>
    <row r="289" spans="1:12" ht="16.2">
      <c r="A289" s="31" t="str">
        <f t="shared" si="4"/>
        <v>modesg_inp_emss_scibnome_grupo</v>
      </c>
      <c r="B289" s="174" t="s">
        <v>28</v>
      </c>
      <c r="C289" s="169" t="s">
        <v>178</v>
      </c>
      <c r="D289" s="165" t="s">
        <v>40</v>
      </c>
      <c r="E289" s="166" t="s">
        <v>210</v>
      </c>
      <c r="F289" s="165" t="s">
        <v>275</v>
      </c>
      <c r="G289" s="167" t="str">
        <f>VLOOKUP(A289,Plano_V3!$A$27:$G$573,7,0)</f>
        <v>1. Concluído</v>
      </c>
      <c r="H289" s="167" t="s">
        <v>477</v>
      </c>
      <c r="I289" s="197"/>
      <c r="J289" s="190" t="str">
        <f>IF(VLOOKUP(A289,'Aux - pivots1'!$A:$E,3,0)=0, "",VLOOKUP(A289,'Aux - pivots1'!$A:$E,3,0))</f>
        <v/>
      </c>
      <c r="K289" s="190" t="str">
        <f>IF(VLOOKUP(A289,'Aux - pivots1'!$A:$E,4,0)=0, "",VLOOKUP(A289,'Aux - pivots1'!$A:$E,4,0))</f>
        <v/>
      </c>
      <c r="L289" s="190" t="str">
        <f>IF(VLOOKUP(A289,'Aux - pivots1'!$A:$E,5,0)=0, "",VLOOKUP(A289,'Aux - pivots1'!$A:$E,5,0))</f>
        <v/>
      </c>
    </row>
    <row r="290" spans="1:12" ht="16.2">
      <c r="A290" s="31" t="str">
        <f t="shared" si="4"/>
        <v>modesg_inp_emss_scibisin</v>
      </c>
      <c r="B290" s="174" t="s">
        <v>28</v>
      </c>
      <c r="C290" s="169" t="s">
        <v>178</v>
      </c>
      <c r="D290" s="165" t="s">
        <v>40</v>
      </c>
      <c r="E290" s="166" t="s">
        <v>210</v>
      </c>
      <c r="F290" s="165" t="s">
        <v>230</v>
      </c>
      <c r="G290" s="167" t="str">
        <f>VLOOKUP(A290,Plano_V3!$A$27:$G$573,7,0)</f>
        <v>1. Concluído</v>
      </c>
      <c r="H290" s="167" t="s">
        <v>477</v>
      </c>
      <c r="I290" s="197"/>
      <c r="J290" s="190" t="str">
        <f>IF(VLOOKUP(A290,'Aux - pivots1'!$A:$E,3,0)=0, "",VLOOKUP(A290,'Aux - pivots1'!$A:$E,3,0))</f>
        <v/>
      </c>
      <c r="K290" s="190" t="str">
        <f>IF(VLOOKUP(A290,'Aux - pivots1'!$A:$E,4,0)=0, "",VLOOKUP(A290,'Aux - pivots1'!$A:$E,4,0))</f>
        <v/>
      </c>
      <c r="L290" s="190" t="str">
        <f>IF(VLOOKUP(A290,'Aux - pivots1'!$A:$E,5,0)=0, "",VLOOKUP(A290,'Aux - pivots1'!$A:$E,5,0))</f>
        <v/>
      </c>
    </row>
    <row r="291" spans="1:12" ht="16.2">
      <c r="A291" s="31" t="str">
        <f t="shared" si="4"/>
        <v>modesg_inp_emss_scibclei</v>
      </c>
      <c r="B291" s="174" t="s">
        <v>28</v>
      </c>
      <c r="C291" s="169" t="s">
        <v>178</v>
      </c>
      <c r="D291" s="165" t="s">
        <v>40</v>
      </c>
      <c r="E291" s="166" t="s">
        <v>210</v>
      </c>
      <c r="F291" s="165" t="s">
        <v>231</v>
      </c>
      <c r="G291" s="167" t="str">
        <f>VLOOKUP(A291,Plano_V3!$A$27:$G$573,7,0)</f>
        <v>1. Concluído</v>
      </c>
      <c r="H291" s="167" t="s">
        <v>477</v>
      </c>
      <c r="I291" s="197"/>
      <c r="J291" s="190" t="str">
        <f>IF(VLOOKUP(A291,'Aux - pivots1'!$A:$E,3,0)=0, "",VLOOKUP(A291,'Aux - pivots1'!$A:$E,3,0))</f>
        <v/>
      </c>
      <c r="K291" s="190" t="str">
        <f>IF(VLOOKUP(A291,'Aux - pivots1'!$A:$E,4,0)=0, "",VLOOKUP(A291,'Aux - pivots1'!$A:$E,4,0))</f>
        <v/>
      </c>
      <c r="L291" s="190" t="str">
        <f>IF(VLOOKUP(A291,'Aux - pivots1'!$A:$E,5,0)=0, "",VLOOKUP(A291,'Aux - pivots1'!$A:$E,5,0))</f>
        <v/>
      </c>
    </row>
    <row r="292" spans="1:12" ht="16.2">
      <c r="A292" s="31" t="str">
        <f t="shared" si="4"/>
        <v>modesg_inp_emss_scibscp1_emss</v>
      </c>
      <c r="B292" s="174" t="s">
        <v>28</v>
      </c>
      <c r="C292" s="169" t="s">
        <v>178</v>
      </c>
      <c r="D292" s="165" t="s">
        <v>40</v>
      </c>
      <c r="E292" s="166" t="s">
        <v>210</v>
      </c>
      <c r="F292" s="165" t="s">
        <v>276</v>
      </c>
      <c r="G292" s="167" t="str">
        <f>VLOOKUP(A292,Plano_V3!$A$27:$G$573,7,0)</f>
        <v>1. Concluído</v>
      </c>
      <c r="H292" s="167" t="s">
        <v>177</v>
      </c>
      <c r="I292" s="176" t="s">
        <v>505</v>
      </c>
      <c r="J292" s="190">
        <f>IF(VLOOKUP(A292,'Aux - pivots1'!$A:$E,3,0)=0, "",VLOOKUP(A292,'Aux - pivots1'!$A:$E,3,0))</f>
        <v>45491</v>
      </c>
      <c r="K292" s="190" t="str">
        <f>IF(VLOOKUP(A292,'Aux - pivots1'!$A:$E,4,0)=0, "",VLOOKUP(A292,'Aux - pivots1'!$A:$E,4,0))</f>
        <v/>
      </c>
      <c r="L292" s="190">
        <f>IF(VLOOKUP(A292,'Aux - pivots1'!$A:$E,5,0)=0, "",VLOOKUP(A292,'Aux - pivots1'!$A:$E,5,0))</f>
        <v>45499</v>
      </c>
    </row>
    <row r="293" spans="1:12" ht="16.2">
      <c r="A293" s="31" t="str">
        <f t="shared" si="4"/>
        <v>modesg_inp_emss_scibscp2_emss</v>
      </c>
      <c r="B293" s="174" t="s">
        <v>28</v>
      </c>
      <c r="C293" s="169" t="s">
        <v>178</v>
      </c>
      <c r="D293" s="165" t="s">
        <v>40</v>
      </c>
      <c r="E293" s="166" t="s">
        <v>210</v>
      </c>
      <c r="F293" s="165" t="s">
        <v>277</v>
      </c>
      <c r="G293" s="167" t="str">
        <f>VLOOKUP(A293,Plano_V3!$A$27:$G$573,7,0)</f>
        <v>1. Concluído</v>
      </c>
      <c r="H293" s="167" t="s">
        <v>177</v>
      </c>
      <c r="I293" s="176" t="s">
        <v>505</v>
      </c>
      <c r="J293" s="190">
        <f>IF(VLOOKUP(A293,'Aux - pivots1'!$A:$E,3,0)=0, "",VLOOKUP(A293,'Aux - pivots1'!$A:$E,3,0))</f>
        <v>45491</v>
      </c>
      <c r="K293" s="190" t="str">
        <f>IF(VLOOKUP(A293,'Aux - pivots1'!$A:$E,4,0)=0, "",VLOOKUP(A293,'Aux - pivots1'!$A:$E,4,0))</f>
        <v/>
      </c>
      <c r="L293" s="190">
        <f>IF(VLOOKUP(A293,'Aux - pivots1'!$A:$E,5,0)=0, "",VLOOKUP(A293,'Aux - pivots1'!$A:$E,5,0))</f>
        <v>45499</v>
      </c>
    </row>
    <row r="294" spans="1:12" ht="16.2">
      <c r="A294" s="31" t="str">
        <f t="shared" si="4"/>
        <v>modesg_inp_emss_scibscp3_emss</v>
      </c>
      <c r="B294" s="174" t="s">
        <v>28</v>
      </c>
      <c r="C294" s="169" t="s">
        <v>178</v>
      </c>
      <c r="D294" s="165" t="s">
        <v>40</v>
      </c>
      <c r="E294" s="166" t="s">
        <v>210</v>
      </c>
      <c r="F294" s="165" t="s">
        <v>278</v>
      </c>
      <c r="G294" s="167" t="str">
        <f>VLOOKUP(A294,Plano_V3!$A$27:$G$573,7,0)</f>
        <v>1. Concluído</v>
      </c>
      <c r="H294" s="167" t="s">
        <v>477</v>
      </c>
      <c r="I294" s="197"/>
      <c r="J294" s="190" t="str">
        <f>IF(VLOOKUP(A294,'Aux - pivots1'!$A:$E,3,0)=0, "",VLOOKUP(A294,'Aux - pivots1'!$A:$E,3,0))</f>
        <v/>
      </c>
      <c r="K294" s="190" t="str">
        <f>IF(VLOOKUP(A294,'Aux - pivots1'!$A:$E,4,0)=0, "",VLOOKUP(A294,'Aux - pivots1'!$A:$E,4,0))</f>
        <v/>
      </c>
      <c r="L294" s="190" t="str">
        <f>IF(VLOOKUP(A294,'Aux - pivots1'!$A:$E,5,0)=0, "",VLOOKUP(A294,'Aux - pivots1'!$A:$E,5,0))</f>
        <v/>
      </c>
    </row>
    <row r="295" spans="1:12" ht="16.2">
      <c r="A295" s="31" t="str">
        <f t="shared" si="4"/>
        <v>modesg_inp_emss_scibscore_scp1</v>
      </c>
      <c r="B295" s="174" t="s">
        <v>28</v>
      </c>
      <c r="C295" s="169" t="s">
        <v>178</v>
      </c>
      <c r="D295" s="165" t="s">
        <v>40</v>
      </c>
      <c r="E295" s="166" t="s">
        <v>210</v>
      </c>
      <c r="F295" s="165" t="s">
        <v>279</v>
      </c>
      <c r="G295" s="167" t="str">
        <f>VLOOKUP(A295,Plano_V3!$A$27:$G$573,7,0)</f>
        <v>1. Concluído</v>
      </c>
      <c r="H295" s="167" t="s">
        <v>477</v>
      </c>
      <c r="I295" s="197"/>
      <c r="J295" s="190" t="str">
        <f>IF(VLOOKUP(A295,'Aux - pivots1'!$A:$E,3,0)=0, "",VLOOKUP(A295,'Aux - pivots1'!$A:$E,3,0))</f>
        <v/>
      </c>
      <c r="K295" s="190" t="str">
        <f>IF(VLOOKUP(A295,'Aux - pivots1'!$A:$E,4,0)=0, "",VLOOKUP(A295,'Aux - pivots1'!$A:$E,4,0))</f>
        <v/>
      </c>
      <c r="L295" s="190" t="str">
        <f>IF(VLOOKUP(A295,'Aux - pivots1'!$A:$E,5,0)=0, "",VLOOKUP(A295,'Aux - pivots1'!$A:$E,5,0))</f>
        <v/>
      </c>
    </row>
    <row r="296" spans="1:12" ht="16.2">
      <c r="A296" s="31" t="str">
        <f t="shared" si="4"/>
        <v>modesg_inp_emss_scibscore_scp2</v>
      </c>
      <c r="B296" s="174" t="s">
        <v>28</v>
      </c>
      <c r="C296" s="169" t="s">
        <v>178</v>
      </c>
      <c r="D296" s="165" t="s">
        <v>40</v>
      </c>
      <c r="E296" s="166" t="s">
        <v>210</v>
      </c>
      <c r="F296" s="165" t="s">
        <v>280</v>
      </c>
      <c r="G296" s="167" t="str">
        <f>VLOOKUP(A296,Plano_V3!$A$27:$G$573,7,0)</f>
        <v>1. Concluído</v>
      </c>
      <c r="H296" s="167" t="s">
        <v>477</v>
      </c>
      <c r="I296" s="197"/>
      <c r="J296" s="190" t="str">
        <f>IF(VLOOKUP(A296,'Aux - pivots1'!$A:$E,3,0)=0, "",VLOOKUP(A296,'Aux - pivots1'!$A:$E,3,0))</f>
        <v/>
      </c>
      <c r="K296" s="190" t="str">
        <f>IF(VLOOKUP(A296,'Aux - pivots1'!$A:$E,4,0)=0, "",VLOOKUP(A296,'Aux - pivots1'!$A:$E,4,0))</f>
        <v/>
      </c>
      <c r="L296" s="190" t="str">
        <f>IF(VLOOKUP(A296,'Aux - pivots1'!$A:$E,5,0)=0, "",VLOOKUP(A296,'Aux - pivots1'!$A:$E,5,0))</f>
        <v/>
      </c>
    </row>
    <row r="297" spans="1:12" ht="16.2">
      <c r="A297" s="31" t="str">
        <f t="shared" si="4"/>
        <v>modesg_inp_emss_scibscore_scp3</v>
      </c>
      <c r="B297" s="174" t="s">
        <v>28</v>
      </c>
      <c r="C297" s="169" t="s">
        <v>178</v>
      </c>
      <c r="D297" s="165" t="s">
        <v>40</v>
      </c>
      <c r="E297" s="166" t="s">
        <v>210</v>
      </c>
      <c r="F297" s="165" t="s">
        <v>281</v>
      </c>
      <c r="G297" s="167" t="str">
        <f>VLOOKUP(A297,Plano_V3!$A$27:$G$573,7,0)</f>
        <v>1. Concluído</v>
      </c>
      <c r="H297" s="167" t="s">
        <v>477</v>
      </c>
      <c r="I297" s="197"/>
      <c r="J297" s="190" t="str">
        <f>IF(VLOOKUP(A297,'Aux - pivots1'!$A:$E,3,0)=0, "",VLOOKUP(A297,'Aux - pivots1'!$A:$E,3,0))</f>
        <v/>
      </c>
      <c r="K297" s="190" t="str">
        <f>IF(VLOOKUP(A297,'Aux - pivots1'!$A:$E,4,0)=0, "",VLOOKUP(A297,'Aux - pivots1'!$A:$E,4,0))</f>
        <v/>
      </c>
      <c r="L297" s="190" t="str">
        <f>IF(VLOOKUP(A297,'Aux - pivots1'!$A:$E,5,0)=0, "",VLOOKUP(A297,'Aux - pivots1'!$A:$E,5,0))</f>
        <v/>
      </c>
    </row>
    <row r="298" spans="1:12" ht="16.2">
      <c r="A298" s="31" t="str">
        <f t="shared" si="4"/>
        <v>modesg_inp_emss_sciborigem_scp1</v>
      </c>
      <c r="B298" s="174" t="s">
        <v>28</v>
      </c>
      <c r="C298" s="169" t="s">
        <v>178</v>
      </c>
      <c r="D298" s="165" t="s">
        <v>40</v>
      </c>
      <c r="E298" s="166" t="s">
        <v>210</v>
      </c>
      <c r="F298" s="165" t="s">
        <v>282</v>
      </c>
      <c r="G298" s="167" t="str">
        <f>VLOOKUP(A298,Plano_V3!$A$27:$G$573,7,0)</f>
        <v>1. Concluído</v>
      </c>
      <c r="H298" s="167" t="s">
        <v>477</v>
      </c>
      <c r="I298" s="197"/>
      <c r="J298" s="190" t="str">
        <f>IF(VLOOKUP(A298,'Aux - pivots1'!$A:$E,3,0)=0, "",VLOOKUP(A298,'Aux - pivots1'!$A:$E,3,0))</f>
        <v/>
      </c>
      <c r="K298" s="190" t="str">
        <f>IF(VLOOKUP(A298,'Aux - pivots1'!$A:$E,4,0)=0, "",VLOOKUP(A298,'Aux - pivots1'!$A:$E,4,0))</f>
        <v/>
      </c>
      <c r="L298" s="190" t="str">
        <f>IF(VLOOKUP(A298,'Aux - pivots1'!$A:$E,5,0)=0, "",VLOOKUP(A298,'Aux - pivots1'!$A:$E,5,0))</f>
        <v/>
      </c>
    </row>
    <row r="299" spans="1:12" ht="16.2">
      <c r="A299" s="31" t="str">
        <f t="shared" si="4"/>
        <v>modesg_inp_emss_sciborigem_scp2</v>
      </c>
      <c r="B299" s="174" t="s">
        <v>28</v>
      </c>
      <c r="C299" s="169" t="s">
        <v>178</v>
      </c>
      <c r="D299" s="165" t="s">
        <v>40</v>
      </c>
      <c r="E299" s="166" t="s">
        <v>210</v>
      </c>
      <c r="F299" s="165" t="s">
        <v>283</v>
      </c>
      <c r="G299" s="167" t="str">
        <f>VLOOKUP(A299,Plano_V3!$A$27:$G$573,7,0)</f>
        <v>1. Concluído</v>
      </c>
      <c r="H299" s="167" t="s">
        <v>477</v>
      </c>
      <c r="I299" s="197"/>
      <c r="J299" s="190" t="str">
        <f>IF(VLOOKUP(A299,'Aux - pivots1'!$A:$E,3,0)=0, "",VLOOKUP(A299,'Aux - pivots1'!$A:$E,3,0))</f>
        <v/>
      </c>
      <c r="K299" s="190" t="str">
        <f>IF(VLOOKUP(A299,'Aux - pivots1'!$A:$E,4,0)=0, "",VLOOKUP(A299,'Aux - pivots1'!$A:$E,4,0))</f>
        <v/>
      </c>
      <c r="L299" s="190" t="str">
        <f>IF(VLOOKUP(A299,'Aux - pivots1'!$A:$E,5,0)=0, "",VLOOKUP(A299,'Aux - pivots1'!$A:$E,5,0))</f>
        <v/>
      </c>
    </row>
    <row r="300" spans="1:12" ht="16.2">
      <c r="A300" s="31" t="str">
        <f t="shared" si="4"/>
        <v>modesg_inp_emss_sciborigem_scp3</v>
      </c>
      <c r="B300" s="174" t="s">
        <v>28</v>
      </c>
      <c r="C300" s="169" t="s">
        <v>178</v>
      </c>
      <c r="D300" s="165" t="s">
        <v>40</v>
      </c>
      <c r="E300" s="166" t="s">
        <v>210</v>
      </c>
      <c r="F300" s="165" t="s">
        <v>284</v>
      </c>
      <c r="G300" s="167" t="str">
        <f>VLOOKUP(A300,Plano_V3!$A$27:$G$573,7,0)</f>
        <v>1. Concluído</v>
      </c>
      <c r="H300" s="167" t="s">
        <v>477</v>
      </c>
      <c r="I300" s="197"/>
      <c r="J300" s="190" t="str">
        <f>IF(VLOOKUP(A300,'Aux - pivots1'!$A:$E,3,0)=0, "",VLOOKUP(A300,'Aux - pivots1'!$A:$E,3,0))</f>
        <v/>
      </c>
      <c r="K300" s="190" t="str">
        <f>IF(VLOOKUP(A300,'Aux - pivots1'!$A:$E,4,0)=0, "",VLOOKUP(A300,'Aux - pivots1'!$A:$E,4,0))</f>
        <v/>
      </c>
      <c r="L300" s="190" t="str">
        <f>IF(VLOOKUP(A300,'Aux - pivots1'!$A:$E,5,0)=0, "",VLOOKUP(A300,'Aux - pivots1'!$A:$E,5,0))</f>
        <v/>
      </c>
    </row>
    <row r="301" spans="1:12" ht="16.2">
      <c r="A301" s="31" t="str">
        <f t="shared" si="4"/>
        <v>modesg_inp_emss_scibano_info</v>
      </c>
      <c r="B301" s="174" t="s">
        <v>28</v>
      </c>
      <c r="C301" s="169" t="s">
        <v>178</v>
      </c>
      <c r="D301" s="165" t="s">
        <v>40</v>
      </c>
      <c r="E301" s="166" t="s">
        <v>210</v>
      </c>
      <c r="F301" s="165" t="s">
        <v>285</v>
      </c>
      <c r="G301" s="167" t="str">
        <f>VLOOKUP(A301,Plano_V3!$A$27:$G$573,7,0)</f>
        <v>1. Concluído</v>
      </c>
      <c r="H301" s="167" t="s">
        <v>477</v>
      </c>
      <c r="I301" s="197"/>
      <c r="J301" s="190" t="str">
        <f>IF(VLOOKUP(A301,'Aux - pivots1'!$A:$E,3,0)=0, "",VLOOKUP(A301,'Aux - pivots1'!$A:$E,3,0))</f>
        <v/>
      </c>
      <c r="K301" s="190" t="str">
        <f>IF(VLOOKUP(A301,'Aux - pivots1'!$A:$E,4,0)=0, "",VLOOKUP(A301,'Aux - pivots1'!$A:$E,4,0))</f>
        <v/>
      </c>
      <c r="L301" s="190" t="str">
        <f>IF(VLOOKUP(A301,'Aux - pivots1'!$A:$E,5,0)=0, "",VLOOKUP(A301,'Aux - pivots1'!$A:$E,5,0))</f>
        <v/>
      </c>
    </row>
    <row r="302" spans="1:12" ht="16.2">
      <c r="A302" s="31" t="str">
        <f t="shared" si="4"/>
        <v>modesg_inp_emss_scibdivida_total</v>
      </c>
      <c r="B302" s="174" t="s">
        <v>28</v>
      </c>
      <c r="C302" s="169" t="s">
        <v>178</v>
      </c>
      <c r="D302" s="165" t="s">
        <v>40</v>
      </c>
      <c r="E302" s="166" t="s">
        <v>210</v>
      </c>
      <c r="F302" s="165" t="s">
        <v>286</v>
      </c>
      <c r="G302" s="167" t="str">
        <f>VLOOKUP(A302,Plano_V3!$A$27:$G$573,7,0)</f>
        <v>1. Concluído</v>
      </c>
      <c r="H302" s="167" t="s">
        <v>477</v>
      </c>
      <c r="I302" s="197"/>
      <c r="J302" s="190" t="str">
        <f>IF(VLOOKUP(A302,'Aux - pivots1'!$A:$E,3,0)=0, "",VLOOKUP(A302,'Aux - pivots1'!$A:$E,3,0))</f>
        <v/>
      </c>
      <c r="K302" s="190" t="str">
        <f>IF(VLOOKUP(A302,'Aux - pivots1'!$A:$E,4,0)=0, "",VLOOKUP(A302,'Aux - pivots1'!$A:$E,4,0))</f>
        <v/>
      </c>
      <c r="L302" s="190" t="str">
        <f>IF(VLOOKUP(A302,'Aux - pivots1'!$A:$E,5,0)=0, "",VLOOKUP(A302,'Aux - pivots1'!$A:$E,5,0))</f>
        <v/>
      </c>
    </row>
    <row r="303" spans="1:12" ht="16.2">
      <c r="A303" s="31" t="str">
        <f t="shared" si="4"/>
        <v>modesg_inp_emss_scibcapital_proprio</v>
      </c>
      <c r="B303" s="174" t="s">
        <v>28</v>
      </c>
      <c r="C303" s="169" t="s">
        <v>178</v>
      </c>
      <c r="D303" s="165" t="s">
        <v>40</v>
      </c>
      <c r="E303" s="166" t="s">
        <v>210</v>
      </c>
      <c r="F303" s="165" t="s">
        <v>287</v>
      </c>
      <c r="G303" s="167" t="str">
        <f>VLOOKUP(A303,Plano_V3!$A$27:$G$573,7,0)</f>
        <v>1. Concluído</v>
      </c>
      <c r="H303" s="167" t="s">
        <v>477</v>
      </c>
      <c r="I303" s="197"/>
      <c r="J303" s="190" t="str">
        <f>IF(VLOOKUP(A303,'Aux - pivots1'!$A:$E,3,0)=0, "",VLOOKUP(A303,'Aux - pivots1'!$A:$E,3,0))</f>
        <v/>
      </c>
      <c r="K303" s="190" t="str">
        <f>IF(VLOOKUP(A303,'Aux - pivots1'!$A:$E,4,0)=0, "",VLOOKUP(A303,'Aux - pivots1'!$A:$E,4,0))</f>
        <v/>
      </c>
      <c r="L303" s="190" t="str">
        <f>IF(VLOOKUP(A303,'Aux - pivots1'!$A:$E,5,0)=0, "",VLOOKUP(A303,'Aux - pivots1'!$A:$E,5,0))</f>
        <v/>
      </c>
    </row>
    <row r="304" spans="1:12" ht="16.2">
      <c r="A304" s="31" t="str">
        <f t="shared" si="4"/>
        <v>modesg_inp_emss_naceref_date</v>
      </c>
      <c r="B304" s="174" t="s">
        <v>28</v>
      </c>
      <c r="C304" s="169" t="s">
        <v>178</v>
      </c>
      <c r="D304" s="165" t="s">
        <v>40</v>
      </c>
      <c r="E304" s="166" t="s">
        <v>211</v>
      </c>
      <c r="F304" s="165" t="s">
        <v>73</v>
      </c>
      <c r="G304" s="167" t="str">
        <f>VLOOKUP(A304,Plano_V3!$A$27:$G$573,7,0)</f>
        <v>5. Em Correção</v>
      </c>
      <c r="H304" s="167" t="s">
        <v>480</v>
      </c>
      <c r="I304" s="176" t="s">
        <v>503</v>
      </c>
      <c r="J304" s="190" t="str">
        <f>IF(VLOOKUP(A304,'Aux - pivots1'!$A:$E,3,0)=0, "",VLOOKUP(A304,'Aux - pivots1'!$A:$E,3,0))</f>
        <v/>
      </c>
      <c r="K304" s="190" t="str">
        <f>IF(VLOOKUP(A304,'Aux - pivots1'!$A:$E,4,0)=0, "",VLOOKUP(A304,'Aux - pivots1'!$A:$E,4,0))</f>
        <v/>
      </c>
      <c r="L304" s="190" t="str">
        <f>IF(VLOOKUP(A304,'Aux - pivots1'!$A:$E,5,0)=0, "",VLOOKUP(A304,'Aux - pivots1'!$A:$E,5,0))</f>
        <v/>
      </c>
    </row>
    <row r="305" spans="1:12" ht="16.2">
      <c r="A305" s="31" t="str">
        <f t="shared" si="4"/>
        <v>modesg_inp_emss_naceano</v>
      </c>
      <c r="B305" s="174" t="s">
        <v>28</v>
      </c>
      <c r="C305" s="169" t="s">
        <v>178</v>
      </c>
      <c r="D305" s="165" t="s">
        <v>40</v>
      </c>
      <c r="E305" s="166" t="s">
        <v>211</v>
      </c>
      <c r="F305" s="165" t="s">
        <v>288</v>
      </c>
      <c r="G305" s="167" t="str">
        <f>VLOOKUP(A305,Plano_V3!$A$27:$G$573,7,0)</f>
        <v>5. Em Correção</v>
      </c>
      <c r="H305" s="167" t="s">
        <v>480</v>
      </c>
      <c r="I305" s="177" t="s">
        <v>504</v>
      </c>
      <c r="J305" s="190" t="str">
        <f>IF(VLOOKUP(A305,'Aux - pivots1'!$A:$E,3,0)=0, "",VLOOKUP(A305,'Aux - pivots1'!$A:$E,3,0))</f>
        <v/>
      </c>
      <c r="K305" s="190" t="str">
        <f>IF(VLOOKUP(A305,'Aux - pivots1'!$A:$E,4,0)=0, "",VLOOKUP(A305,'Aux - pivots1'!$A:$E,4,0))</f>
        <v/>
      </c>
      <c r="L305" s="190" t="str">
        <f>IF(VLOOKUP(A305,'Aux - pivots1'!$A:$E,5,0)=0, "",VLOOKUP(A305,'Aux - pivots1'!$A:$E,5,0))</f>
        <v/>
      </c>
    </row>
    <row r="306" spans="1:12" ht="16.2">
      <c r="A306" s="31" t="str">
        <f t="shared" si="4"/>
        <v>modesg_inp_emss_nacenome_regiao</v>
      </c>
      <c r="B306" s="174" t="s">
        <v>28</v>
      </c>
      <c r="C306" s="169" t="s">
        <v>178</v>
      </c>
      <c r="D306" s="165" t="s">
        <v>40</v>
      </c>
      <c r="E306" s="166" t="s">
        <v>211</v>
      </c>
      <c r="F306" s="165" t="s">
        <v>213</v>
      </c>
      <c r="G306" s="167" t="str">
        <f>VLOOKUP(A306,Plano_V3!$A$27:$G$573,7,0)</f>
        <v>5. Em Correção</v>
      </c>
      <c r="H306" s="167" t="s">
        <v>480</v>
      </c>
      <c r="I306" s="177" t="s">
        <v>504</v>
      </c>
      <c r="J306" s="190" t="str">
        <f>IF(VLOOKUP(A306,'Aux - pivots1'!$A:$E,3,0)=0, "",VLOOKUP(A306,'Aux - pivots1'!$A:$E,3,0))</f>
        <v/>
      </c>
      <c r="K306" s="190" t="str">
        <f>IF(VLOOKUP(A306,'Aux - pivots1'!$A:$E,4,0)=0, "",VLOOKUP(A306,'Aux - pivots1'!$A:$E,4,0))</f>
        <v/>
      </c>
      <c r="L306" s="190" t="str">
        <f>IF(VLOOKUP(A306,'Aux - pivots1'!$A:$E,5,0)=0, "",VLOOKUP(A306,'Aux - pivots1'!$A:$E,5,0))</f>
        <v/>
      </c>
    </row>
    <row r="307" spans="1:12" ht="16.2">
      <c r="A307" s="31" t="str">
        <f t="shared" si="4"/>
        <v>modesg_inp_emss_nacecod_nace_esg</v>
      </c>
      <c r="B307" s="174" t="s">
        <v>28</v>
      </c>
      <c r="C307" s="169" t="s">
        <v>178</v>
      </c>
      <c r="D307" s="165" t="s">
        <v>40</v>
      </c>
      <c r="E307" s="166" t="s">
        <v>211</v>
      </c>
      <c r="F307" s="165" t="s">
        <v>272</v>
      </c>
      <c r="G307" s="167" t="str">
        <f>VLOOKUP(A307,Plano_V3!$A$27:$G$573,7,0)</f>
        <v>5. Em Correção</v>
      </c>
      <c r="H307" s="167" t="s">
        <v>480</v>
      </c>
      <c r="I307" s="176" t="s">
        <v>503</v>
      </c>
      <c r="J307" s="190" t="str">
        <f>IF(VLOOKUP(A307,'Aux - pivots1'!$A:$E,3,0)=0, "",VLOOKUP(A307,'Aux - pivots1'!$A:$E,3,0))</f>
        <v/>
      </c>
      <c r="K307" s="190" t="str">
        <f>IF(VLOOKUP(A307,'Aux - pivots1'!$A:$E,4,0)=0, "",VLOOKUP(A307,'Aux - pivots1'!$A:$E,4,0))</f>
        <v/>
      </c>
      <c r="L307" s="190" t="str">
        <f>IF(VLOOKUP(A307,'Aux - pivots1'!$A:$E,5,0)=0, "",VLOOKUP(A307,'Aux - pivots1'!$A:$E,5,0))</f>
        <v/>
      </c>
    </row>
    <row r="308" spans="1:12" ht="16.2">
      <c r="A308" s="31" t="str">
        <f t="shared" si="4"/>
        <v>modesg_inp_emss_nacecod_class_indust</v>
      </c>
      <c r="B308" s="174" t="s">
        <v>28</v>
      </c>
      <c r="C308" s="169" t="s">
        <v>178</v>
      </c>
      <c r="D308" s="165" t="s">
        <v>40</v>
      </c>
      <c r="E308" s="166" t="s">
        <v>211</v>
      </c>
      <c r="F308" s="165" t="s">
        <v>289</v>
      </c>
      <c r="G308" s="167" t="str">
        <f>VLOOKUP(A308,Plano_V3!$A$27:$G$573,7,0)</f>
        <v>5. Em Correção</v>
      </c>
      <c r="H308" s="167" t="s">
        <v>480</v>
      </c>
      <c r="I308" s="176" t="s">
        <v>503</v>
      </c>
      <c r="J308" s="190" t="str">
        <f>IF(VLOOKUP(A308,'Aux - pivots1'!$A:$E,3,0)=0, "",VLOOKUP(A308,'Aux - pivots1'!$A:$E,3,0))</f>
        <v/>
      </c>
      <c r="K308" s="190" t="str">
        <f>IF(VLOOKUP(A308,'Aux - pivots1'!$A:$E,4,0)=0, "",VLOOKUP(A308,'Aux - pivots1'!$A:$E,4,0))</f>
        <v/>
      </c>
      <c r="L308" s="190" t="str">
        <f>IF(VLOOKUP(A308,'Aux - pivots1'!$A:$E,5,0)=0, "",VLOOKUP(A308,'Aux - pivots1'!$A:$E,5,0))</f>
        <v/>
      </c>
    </row>
    <row r="309" spans="1:12" ht="16.2">
      <c r="A309" s="31" t="str">
        <f t="shared" si="4"/>
        <v>modesg_inp_emss_naceclassification_level_1</v>
      </c>
      <c r="B309" s="174" t="s">
        <v>28</v>
      </c>
      <c r="C309" s="169" t="s">
        <v>178</v>
      </c>
      <c r="D309" s="165" t="s">
        <v>40</v>
      </c>
      <c r="E309" s="166" t="s">
        <v>211</v>
      </c>
      <c r="F309" s="165" t="s">
        <v>290</v>
      </c>
      <c r="G309" s="167" t="str">
        <f>VLOOKUP(A309,Plano_V3!$A$27:$G$573,7,0)</f>
        <v>5. Em Correção</v>
      </c>
      <c r="H309" s="167" t="s">
        <v>480</v>
      </c>
      <c r="I309" s="177" t="s">
        <v>504</v>
      </c>
      <c r="J309" s="190" t="str">
        <f>IF(VLOOKUP(A309,'Aux - pivots1'!$A:$E,3,0)=0, "",VLOOKUP(A309,'Aux - pivots1'!$A:$E,3,0))</f>
        <v/>
      </c>
      <c r="K309" s="190" t="str">
        <f>IF(VLOOKUP(A309,'Aux - pivots1'!$A:$E,4,0)=0, "",VLOOKUP(A309,'Aux - pivots1'!$A:$E,4,0))</f>
        <v/>
      </c>
      <c r="L309" s="190" t="str">
        <f>IF(VLOOKUP(A309,'Aux - pivots1'!$A:$E,5,0)=0, "",VLOOKUP(A309,'Aux - pivots1'!$A:$E,5,0))</f>
        <v/>
      </c>
    </row>
    <row r="310" spans="1:12" ht="16.2">
      <c r="A310" s="31" t="str">
        <f t="shared" si="4"/>
        <v>modesg_inp_emss_naceasset_class</v>
      </c>
      <c r="B310" s="174" t="s">
        <v>28</v>
      </c>
      <c r="C310" s="169" t="s">
        <v>178</v>
      </c>
      <c r="D310" s="165" t="s">
        <v>40</v>
      </c>
      <c r="E310" s="166" t="s">
        <v>211</v>
      </c>
      <c r="F310" s="165" t="s">
        <v>291</v>
      </c>
      <c r="G310" s="167" t="str">
        <f>VLOOKUP(A310,Plano_V3!$A$27:$G$573,7,0)</f>
        <v>5. Em Correção</v>
      </c>
      <c r="H310" s="167" t="s">
        <v>480</v>
      </c>
      <c r="I310" s="177" t="s">
        <v>504</v>
      </c>
      <c r="J310" s="190" t="str">
        <f>IF(VLOOKUP(A310,'Aux - pivots1'!$A:$E,3,0)=0, "",VLOOKUP(A310,'Aux - pivots1'!$A:$E,3,0))</f>
        <v/>
      </c>
      <c r="K310" s="190" t="str">
        <f>IF(VLOOKUP(A310,'Aux - pivots1'!$A:$E,4,0)=0, "",VLOOKUP(A310,'Aux - pivots1'!$A:$E,4,0))</f>
        <v/>
      </c>
      <c r="L310" s="190" t="str">
        <f>IF(VLOOKUP(A310,'Aux - pivots1'!$A:$E,5,0)=0, "",VLOOKUP(A310,'Aux - pivots1'!$A:$E,5,0))</f>
        <v/>
      </c>
    </row>
    <row r="311" spans="1:12" ht="16.2">
      <c r="A311" s="31" t="str">
        <f t="shared" si="4"/>
        <v>modesg_inp_emss_nacemethodology_option</v>
      </c>
      <c r="B311" s="174" t="s">
        <v>28</v>
      </c>
      <c r="C311" s="169" t="s">
        <v>178</v>
      </c>
      <c r="D311" s="165" t="s">
        <v>40</v>
      </c>
      <c r="E311" s="166" t="s">
        <v>211</v>
      </c>
      <c r="F311" s="165" t="s">
        <v>292</v>
      </c>
      <c r="G311" s="167" t="str">
        <f>VLOOKUP(A311,Plano_V3!$A$27:$G$573,7,0)</f>
        <v>5. Em Correção</v>
      </c>
      <c r="H311" s="167" t="s">
        <v>480</v>
      </c>
      <c r="I311" s="177" t="s">
        <v>504</v>
      </c>
      <c r="J311" s="190" t="str">
        <f>IF(VLOOKUP(A311,'Aux - pivots1'!$A:$E,3,0)=0, "",VLOOKUP(A311,'Aux - pivots1'!$A:$E,3,0))</f>
        <v/>
      </c>
      <c r="K311" s="190" t="str">
        <f>IF(VLOOKUP(A311,'Aux - pivots1'!$A:$E,4,0)=0, "",VLOOKUP(A311,'Aux - pivots1'!$A:$E,4,0))</f>
        <v/>
      </c>
      <c r="L311" s="190" t="str">
        <f>IF(VLOOKUP(A311,'Aux - pivots1'!$A:$E,5,0)=0, "",VLOOKUP(A311,'Aux - pivots1'!$A:$E,5,0))</f>
        <v/>
      </c>
    </row>
    <row r="312" spans="1:12" ht="16.2">
      <c r="A312" s="31" t="str">
        <f t="shared" si="4"/>
        <v>modesg_inp_emss_naceunidade_funcional</v>
      </c>
      <c r="B312" s="174" t="s">
        <v>28</v>
      </c>
      <c r="C312" s="169" t="s">
        <v>178</v>
      </c>
      <c r="D312" s="165" t="s">
        <v>40</v>
      </c>
      <c r="E312" s="166" t="s">
        <v>211</v>
      </c>
      <c r="F312" s="165" t="s">
        <v>222</v>
      </c>
      <c r="G312" s="167" t="str">
        <f>VLOOKUP(A312,Plano_V3!$A$27:$G$573,7,0)</f>
        <v>5. Em Correção</v>
      </c>
      <c r="H312" s="167" t="s">
        <v>480</v>
      </c>
      <c r="I312" s="176" t="s">
        <v>503</v>
      </c>
      <c r="J312" s="190" t="str">
        <f>IF(VLOOKUP(A312,'Aux - pivots1'!$A:$E,3,0)=0, "",VLOOKUP(A312,'Aux - pivots1'!$A:$E,3,0))</f>
        <v/>
      </c>
      <c r="K312" s="190" t="str">
        <f>IF(VLOOKUP(A312,'Aux - pivots1'!$A:$E,4,0)=0, "",VLOOKUP(A312,'Aux - pivots1'!$A:$E,4,0))</f>
        <v/>
      </c>
      <c r="L312" s="190" t="str">
        <f>IF(VLOOKUP(A312,'Aux - pivots1'!$A:$E,5,0)=0, "",VLOOKUP(A312,'Aux - pivots1'!$A:$E,5,0))</f>
        <v/>
      </c>
    </row>
    <row r="313" spans="1:12" ht="16.2">
      <c r="A313" s="31" t="str">
        <f t="shared" si="4"/>
        <v>modesg_inp_emss_naceunidades_fator_de_emissao</v>
      </c>
      <c r="B313" s="174" t="s">
        <v>28</v>
      </c>
      <c r="C313" s="169" t="s">
        <v>178</v>
      </c>
      <c r="D313" s="165" t="s">
        <v>40</v>
      </c>
      <c r="E313" s="166" t="s">
        <v>211</v>
      </c>
      <c r="F313" s="165" t="s">
        <v>293</v>
      </c>
      <c r="G313" s="167" t="str">
        <f>VLOOKUP(A313,Plano_V3!$A$27:$G$573,7,0)</f>
        <v>5. Em Correção</v>
      </c>
      <c r="H313" s="167" t="s">
        <v>480</v>
      </c>
      <c r="I313" s="176" t="s">
        <v>503</v>
      </c>
      <c r="J313" s="190" t="str">
        <f>IF(VLOOKUP(A313,'Aux - pivots1'!$A:$E,3,0)=0, "",VLOOKUP(A313,'Aux - pivots1'!$A:$E,3,0))</f>
        <v/>
      </c>
      <c r="K313" s="190" t="str">
        <f>IF(VLOOKUP(A313,'Aux - pivots1'!$A:$E,4,0)=0, "",VLOOKUP(A313,'Aux - pivots1'!$A:$E,4,0))</f>
        <v/>
      </c>
      <c r="L313" s="190" t="str">
        <f>IF(VLOOKUP(A313,'Aux - pivots1'!$A:$E,5,0)=0, "",VLOOKUP(A313,'Aux - pivots1'!$A:$E,5,0))</f>
        <v/>
      </c>
    </row>
    <row r="314" spans="1:12" ht="16.2">
      <c r="A314" s="31" t="str">
        <f t="shared" si="4"/>
        <v>modesg_inp_emss_nacescore_qualidade</v>
      </c>
      <c r="B314" s="174" t="s">
        <v>28</v>
      </c>
      <c r="C314" s="169" t="s">
        <v>178</v>
      </c>
      <c r="D314" s="165" t="s">
        <v>40</v>
      </c>
      <c r="E314" s="166" t="s">
        <v>211</v>
      </c>
      <c r="F314" s="165" t="s">
        <v>50</v>
      </c>
      <c r="G314" s="167" t="str">
        <f>VLOOKUP(A314,Plano_V3!$A$27:$G$573,7,0)</f>
        <v>5. Em Correção</v>
      </c>
      <c r="H314" s="167" t="s">
        <v>480</v>
      </c>
      <c r="I314" s="176" t="s">
        <v>503</v>
      </c>
      <c r="J314" s="190" t="str">
        <f>IF(VLOOKUP(A314,'Aux - pivots1'!$A:$E,3,0)=0, "",VLOOKUP(A314,'Aux - pivots1'!$A:$E,3,0))</f>
        <v/>
      </c>
      <c r="K314" s="190" t="str">
        <f>IF(VLOOKUP(A314,'Aux - pivots1'!$A:$E,4,0)=0, "",VLOOKUP(A314,'Aux - pivots1'!$A:$E,4,0))</f>
        <v/>
      </c>
      <c r="L314" s="190" t="str">
        <f>IF(VLOOKUP(A314,'Aux - pivots1'!$A:$E,5,0)=0, "",VLOOKUP(A314,'Aux - pivots1'!$A:$E,5,0))</f>
        <v/>
      </c>
    </row>
    <row r="315" spans="1:12" ht="16.2">
      <c r="A315" s="31" t="str">
        <f t="shared" si="4"/>
        <v>modesg_inp_emss_nacescp1_ftr_emss</v>
      </c>
      <c r="B315" s="174" t="s">
        <v>28</v>
      </c>
      <c r="C315" s="169" t="s">
        <v>178</v>
      </c>
      <c r="D315" s="165" t="s">
        <v>40</v>
      </c>
      <c r="E315" s="166" t="s">
        <v>211</v>
      </c>
      <c r="F315" s="165" t="s">
        <v>225</v>
      </c>
      <c r="G315" s="167" t="str">
        <f>VLOOKUP(A315,Plano_V3!$A$27:$G$573,7,0)</f>
        <v>5. Em Correção</v>
      </c>
      <c r="H315" s="167" t="s">
        <v>480</v>
      </c>
      <c r="I315" s="176" t="s">
        <v>503</v>
      </c>
      <c r="J315" s="190" t="str">
        <f>IF(VLOOKUP(A315,'Aux - pivots1'!$A:$E,3,0)=0, "",VLOOKUP(A315,'Aux - pivots1'!$A:$E,3,0))</f>
        <v/>
      </c>
      <c r="K315" s="190" t="str">
        <f>IF(VLOOKUP(A315,'Aux - pivots1'!$A:$E,4,0)=0, "",VLOOKUP(A315,'Aux - pivots1'!$A:$E,4,0))</f>
        <v/>
      </c>
      <c r="L315" s="190" t="str">
        <f>IF(VLOOKUP(A315,'Aux - pivots1'!$A:$E,5,0)=0, "",VLOOKUP(A315,'Aux - pivots1'!$A:$E,5,0))</f>
        <v/>
      </c>
    </row>
    <row r="316" spans="1:12" ht="16.2">
      <c r="A316" s="31" t="str">
        <f t="shared" si="4"/>
        <v>modesg_inp_emss_nacescp2_ftr_emss</v>
      </c>
      <c r="B316" s="174" t="s">
        <v>28</v>
      </c>
      <c r="C316" s="169" t="s">
        <v>178</v>
      </c>
      <c r="D316" s="165" t="s">
        <v>40</v>
      </c>
      <c r="E316" s="166" t="s">
        <v>211</v>
      </c>
      <c r="F316" s="165" t="s">
        <v>226</v>
      </c>
      <c r="G316" s="167" t="str">
        <f>VLOOKUP(A316,Plano_V3!$A$27:$G$573,7,0)</f>
        <v>5. Em Correção</v>
      </c>
      <c r="H316" s="167" t="s">
        <v>480</v>
      </c>
      <c r="I316" s="176" t="s">
        <v>503</v>
      </c>
      <c r="J316" s="190" t="str">
        <f>IF(VLOOKUP(A316,'Aux - pivots1'!$A:$E,3,0)=0, "",VLOOKUP(A316,'Aux - pivots1'!$A:$E,3,0))</f>
        <v/>
      </c>
      <c r="K316" s="190" t="str">
        <f>IF(VLOOKUP(A316,'Aux - pivots1'!$A:$E,4,0)=0, "",VLOOKUP(A316,'Aux - pivots1'!$A:$E,4,0))</f>
        <v/>
      </c>
      <c r="L316" s="190" t="str">
        <f>IF(VLOOKUP(A316,'Aux - pivots1'!$A:$E,5,0)=0, "",VLOOKUP(A316,'Aux - pivots1'!$A:$E,5,0))</f>
        <v/>
      </c>
    </row>
    <row r="317" spans="1:12" ht="16.2">
      <c r="A317" s="31" t="str">
        <f t="shared" si="4"/>
        <v>modesg_inp_emss_nacescp3_ftr_emss</v>
      </c>
      <c r="B317" s="174" t="s">
        <v>28</v>
      </c>
      <c r="C317" s="169" t="s">
        <v>178</v>
      </c>
      <c r="D317" s="165" t="s">
        <v>40</v>
      </c>
      <c r="E317" s="166" t="s">
        <v>211</v>
      </c>
      <c r="F317" s="165" t="s">
        <v>227</v>
      </c>
      <c r="G317" s="167" t="str">
        <f>VLOOKUP(A317,Plano_V3!$A$27:$G$573,7,0)</f>
        <v>5. Em Correção</v>
      </c>
      <c r="H317" s="167" t="s">
        <v>480</v>
      </c>
      <c r="I317" s="176" t="s">
        <v>503</v>
      </c>
      <c r="J317" s="190" t="str">
        <f>IF(VLOOKUP(A317,'Aux - pivots1'!$A:$E,3,0)=0, "",VLOOKUP(A317,'Aux - pivots1'!$A:$E,3,0))</f>
        <v/>
      </c>
      <c r="K317" s="190" t="str">
        <f>IF(VLOOKUP(A317,'Aux - pivots1'!$A:$E,4,0)=0, "",VLOOKUP(A317,'Aux - pivots1'!$A:$E,4,0))</f>
        <v/>
      </c>
      <c r="L317" s="190" t="str">
        <f>IF(VLOOKUP(A317,'Aux - pivots1'!$A:$E,5,0)=0, "",VLOOKUP(A317,'Aux - pivots1'!$A:$E,5,0))</f>
        <v/>
      </c>
    </row>
    <row r="318" spans="1:12" ht="16.2">
      <c r="A318" s="31" t="str">
        <f t="shared" si="4"/>
        <v>modesg_inp_emss_bens_imoveisref_date</v>
      </c>
      <c r="B318" s="174" t="s">
        <v>28</v>
      </c>
      <c r="C318" s="169" t="s">
        <v>178</v>
      </c>
      <c r="D318" s="165" t="s">
        <v>40</v>
      </c>
      <c r="E318" s="166" t="s">
        <v>212</v>
      </c>
      <c r="F318" s="165" t="s">
        <v>73</v>
      </c>
      <c r="G318" s="167" t="str">
        <f>VLOOKUP(A318,Plano_V3!$A$27:$G$573,7,0)</f>
        <v>5. Em Correção</v>
      </c>
      <c r="H318" s="167" t="s">
        <v>480</v>
      </c>
      <c r="I318" s="176" t="s">
        <v>503</v>
      </c>
      <c r="J318" s="190" t="str">
        <f>IF(VLOOKUP(A318,'Aux - pivots1'!$A:$E,3,0)=0, "",VLOOKUP(A318,'Aux - pivots1'!$A:$E,3,0))</f>
        <v/>
      </c>
      <c r="K318" s="190" t="str">
        <f>IF(VLOOKUP(A318,'Aux - pivots1'!$A:$E,4,0)=0, "",VLOOKUP(A318,'Aux - pivots1'!$A:$E,4,0))</f>
        <v/>
      </c>
      <c r="L318" s="190" t="str">
        <f>IF(VLOOKUP(A318,'Aux - pivots1'!$A:$E,5,0)=0, "",VLOOKUP(A318,'Aux - pivots1'!$A:$E,5,0))</f>
        <v/>
      </c>
    </row>
    <row r="319" spans="1:12" ht="16.2">
      <c r="A319" s="31" t="str">
        <f t="shared" si="4"/>
        <v>modesg_inp_emss_bens_imoveisnome_pais</v>
      </c>
      <c r="B319" s="174" t="s">
        <v>28</v>
      </c>
      <c r="C319" s="169" t="s">
        <v>178</v>
      </c>
      <c r="D319" s="165" t="s">
        <v>40</v>
      </c>
      <c r="E319" s="166" t="s">
        <v>212</v>
      </c>
      <c r="F319" s="165" t="s">
        <v>214</v>
      </c>
      <c r="G319" s="167" t="str">
        <f>VLOOKUP(A319,Plano_V3!$A$27:$G$573,7,0)</f>
        <v>5. Em Correção</v>
      </c>
      <c r="H319" s="167" t="s">
        <v>480</v>
      </c>
      <c r="I319" s="176" t="s">
        <v>503</v>
      </c>
      <c r="J319" s="190" t="str">
        <f>IF(VLOOKUP(A319,'Aux - pivots1'!$A:$E,3,0)=0, "",VLOOKUP(A319,'Aux - pivots1'!$A:$E,3,0))</f>
        <v/>
      </c>
      <c r="K319" s="190" t="str">
        <f>IF(VLOOKUP(A319,'Aux - pivots1'!$A:$E,4,0)=0, "",VLOOKUP(A319,'Aux - pivots1'!$A:$E,4,0))</f>
        <v/>
      </c>
      <c r="L319" s="190" t="str">
        <f>IF(VLOOKUP(A319,'Aux - pivots1'!$A:$E,5,0)=0, "",VLOOKUP(A319,'Aux - pivots1'!$A:$E,5,0))</f>
        <v/>
      </c>
    </row>
    <row r="320" spans="1:12" ht="16.2">
      <c r="A320" s="31" t="str">
        <f t="shared" si="4"/>
        <v>modesg_inp_emss_bens_imoveisnome_estado</v>
      </c>
      <c r="B320" s="174" t="s">
        <v>28</v>
      </c>
      <c r="C320" s="169" t="s">
        <v>178</v>
      </c>
      <c r="D320" s="165" t="s">
        <v>40</v>
      </c>
      <c r="E320" s="166" t="s">
        <v>212</v>
      </c>
      <c r="F320" s="165" t="s">
        <v>215</v>
      </c>
      <c r="G320" s="167" t="str">
        <f>VLOOKUP(A320,Plano_V3!$A$27:$G$573,7,0)</f>
        <v>5. Em Correção</v>
      </c>
      <c r="H320" s="167" t="s">
        <v>480</v>
      </c>
      <c r="I320" s="176" t="s">
        <v>503</v>
      </c>
      <c r="J320" s="190" t="str">
        <f>IF(VLOOKUP(A320,'Aux - pivots1'!$A:$E,3,0)=0, "",VLOOKUP(A320,'Aux - pivots1'!$A:$E,3,0))</f>
        <v/>
      </c>
      <c r="K320" s="190" t="str">
        <f>IF(VLOOKUP(A320,'Aux - pivots1'!$A:$E,4,0)=0, "",VLOOKUP(A320,'Aux - pivots1'!$A:$E,4,0))</f>
        <v/>
      </c>
      <c r="L320" s="190" t="str">
        <f>IF(VLOOKUP(A320,'Aux - pivots1'!$A:$E,5,0)=0, "",VLOOKUP(A320,'Aux - pivots1'!$A:$E,5,0))</f>
        <v/>
      </c>
    </row>
    <row r="321" spans="1:12" ht="16.2">
      <c r="A321" s="31" t="str">
        <f t="shared" si="4"/>
        <v>modesg_inp_emss_bens_imoveisasset_class</v>
      </c>
      <c r="B321" s="174" t="s">
        <v>28</v>
      </c>
      <c r="C321" s="169" t="s">
        <v>178</v>
      </c>
      <c r="D321" s="165" t="s">
        <v>40</v>
      </c>
      <c r="E321" s="166" t="s">
        <v>212</v>
      </c>
      <c r="F321" s="165" t="s">
        <v>291</v>
      </c>
      <c r="G321" s="167" t="str">
        <f>VLOOKUP(A321,Plano_V3!$A$27:$G$573,7,0)</f>
        <v>5. Em Correção</v>
      </c>
      <c r="H321" s="167" t="s">
        <v>480</v>
      </c>
      <c r="I321" s="176" t="s">
        <v>503</v>
      </c>
      <c r="J321" s="190" t="str">
        <f>IF(VLOOKUP(A321,'Aux - pivots1'!$A:$E,3,0)=0, "",VLOOKUP(A321,'Aux - pivots1'!$A:$E,3,0))</f>
        <v/>
      </c>
      <c r="K321" s="190" t="str">
        <f>IF(VLOOKUP(A321,'Aux - pivots1'!$A:$E,4,0)=0, "",VLOOKUP(A321,'Aux - pivots1'!$A:$E,4,0))</f>
        <v/>
      </c>
      <c r="L321" s="190" t="str">
        <f>IF(VLOOKUP(A321,'Aux - pivots1'!$A:$E,5,0)=0, "",VLOOKUP(A321,'Aux - pivots1'!$A:$E,5,0))</f>
        <v/>
      </c>
    </row>
    <row r="322" spans="1:12" ht="16.2">
      <c r="A322" s="31" t="str">
        <f t="shared" si="4"/>
        <v>modesg_inp_emss_bens_imoveisemission_factor_type</v>
      </c>
      <c r="B322" s="174" t="s">
        <v>28</v>
      </c>
      <c r="C322" s="169" t="s">
        <v>178</v>
      </c>
      <c r="D322" s="165" t="s">
        <v>40</v>
      </c>
      <c r="E322" s="166" t="s">
        <v>212</v>
      </c>
      <c r="F322" s="165" t="s">
        <v>294</v>
      </c>
      <c r="G322" s="167" t="str">
        <f>VLOOKUP(A322,Plano_V3!$A$27:$G$573,7,0)</f>
        <v>5. Em Correção</v>
      </c>
      <c r="H322" s="167" t="s">
        <v>480</v>
      </c>
      <c r="I322" s="177" t="s">
        <v>504</v>
      </c>
      <c r="J322" s="190" t="str">
        <f>IF(VLOOKUP(A322,'Aux - pivots1'!$A:$E,3,0)=0, "",VLOOKUP(A322,'Aux - pivots1'!$A:$E,3,0))</f>
        <v/>
      </c>
      <c r="K322" s="190" t="str">
        <f>IF(VLOOKUP(A322,'Aux - pivots1'!$A:$E,4,0)=0, "",VLOOKUP(A322,'Aux - pivots1'!$A:$E,4,0))</f>
        <v/>
      </c>
      <c r="L322" s="190" t="str">
        <f>IF(VLOOKUP(A322,'Aux - pivots1'!$A:$E,5,0)=0, "",VLOOKUP(A322,'Aux - pivots1'!$A:$E,5,0))</f>
        <v/>
      </c>
    </row>
    <row r="323" spans="1:12" ht="16.2">
      <c r="A323" s="31" t="str">
        <f t="shared" si="4"/>
        <v>modesg_inp_emss_bens_imoveisnome_regiao</v>
      </c>
      <c r="B323" s="174" t="s">
        <v>28</v>
      </c>
      <c r="C323" s="169" t="s">
        <v>178</v>
      </c>
      <c r="D323" s="165" t="s">
        <v>40</v>
      </c>
      <c r="E323" s="166" t="s">
        <v>212</v>
      </c>
      <c r="F323" s="165" t="s">
        <v>213</v>
      </c>
      <c r="G323" s="167" t="str">
        <f>VLOOKUP(A323,Plano_V3!$A$27:$G$573,7,0)</f>
        <v>5. Em Correção</v>
      </c>
      <c r="H323" s="167" t="s">
        <v>480</v>
      </c>
      <c r="I323" s="177" t="s">
        <v>504</v>
      </c>
      <c r="J323" s="190" t="str">
        <f>IF(VLOOKUP(A323,'Aux - pivots1'!$A:$E,3,0)=0, "",VLOOKUP(A323,'Aux - pivots1'!$A:$E,3,0))</f>
        <v/>
      </c>
      <c r="K323" s="190" t="str">
        <f>IF(VLOOKUP(A323,'Aux - pivots1'!$A:$E,4,0)=0, "",VLOOKUP(A323,'Aux - pivots1'!$A:$E,4,0))</f>
        <v/>
      </c>
      <c r="L323" s="190" t="str">
        <f>IF(VLOOKUP(A323,'Aux - pivots1'!$A:$E,5,0)=0, "",VLOOKUP(A323,'Aux - pivots1'!$A:$E,5,0))</f>
        <v/>
      </c>
    </row>
    <row r="324" spans="1:12" ht="16.2">
      <c r="A324" s="31" t="str">
        <f t="shared" si="4"/>
        <v>modesg_inp_emss_bens_imoveistipo_bem</v>
      </c>
      <c r="B324" s="174" t="s">
        <v>28</v>
      </c>
      <c r="C324" s="169" t="s">
        <v>178</v>
      </c>
      <c r="D324" s="165" t="s">
        <v>40</v>
      </c>
      <c r="E324" s="166" t="s">
        <v>212</v>
      </c>
      <c r="F324" s="165" t="s">
        <v>295</v>
      </c>
      <c r="G324" s="167" t="str">
        <f>VLOOKUP(A324,Plano_V3!$A$27:$G$573,7,0)</f>
        <v>5. Em Correção</v>
      </c>
      <c r="H324" s="167" t="s">
        <v>480</v>
      </c>
      <c r="I324" s="176" t="s">
        <v>503</v>
      </c>
      <c r="J324" s="190" t="str">
        <f>IF(VLOOKUP(A324,'Aux - pivots1'!$A:$E,3,0)=0, "",VLOOKUP(A324,'Aux - pivots1'!$A:$E,3,0))</f>
        <v/>
      </c>
      <c r="K324" s="190" t="str">
        <f>IF(VLOOKUP(A324,'Aux - pivots1'!$A:$E,4,0)=0, "",VLOOKUP(A324,'Aux - pivots1'!$A:$E,4,0))</f>
        <v/>
      </c>
      <c r="L324" s="190" t="str">
        <f>IF(VLOOKUP(A324,'Aux - pivots1'!$A:$E,5,0)=0, "",VLOOKUP(A324,'Aux - pivots1'!$A:$E,5,0))</f>
        <v/>
      </c>
    </row>
    <row r="325" spans="1:12" ht="16.2">
      <c r="A325" s="31" t="str">
        <f t="shared" si="4"/>
        <v>modesg_inp_emss_bens_imoveistipo_finalidade_bem</v>
      </c>
      <c r="B325" s="174" t="s">
        <v>28</v>
      </c>
      <c r="C325" s="169" t="s">
        <v>178</v>
      </c>
      <c r="D325" s="165" t="s">
        <v>40</v>
      </c>
      <c r="E325" s="166" t="s">
        <v>212</v>
      </c>
      <c r="F325" s="165" t="s">
        <v>296</v>
      </c>
      <c r="G325" s="167" t="str">
        <f>VLOOKUP(A325,Plano_V3!$A$27:$G$573,7,0)</f>
        <v>5. Em Correção</v>
      </c>
      <c r="H325" s="167" t="s">
        <v>480</v>
      </c>
      <c r="I325" s="176" t="s">
        <v>503</v>
      </c>
      <c r="J325" s="190" t="str">
        <f>IF(VLOOKUP(A325,'Aux - pivots1'!$A:$E,3,0)=0, "",VLOOKUP(A325,'Aux - pivots1'!$A:$E,3,0))</f>
        <v/>
      </c>
      <c r="K325" s="190" t="str">
        <f>IF(VLOOKUP(A325,'Aux - pivots1'!$A:$E,4,0)=0, "",VLOOKUP(A325,'Aux - pivots1'!$A:$E,4,0))</f>
        <v/>
      </c>
      <c r="L325" s="190" t="str">
        <f>IF(VLOOKUP(A325,'Aux - pivots1'!$A:$E,5,0)=0, "",VLOOKUP(A325,'Aux - pivots1'!$A:$E,5,0))</f>
        <v/>
      </c>
    </row>
    <row r="326" spans="1:12" ht="16.2">
      <c r="A326" s="31" t="str">
        <f t="shared" si="4"/>
        <v>modesg_inp_emss_bens_imoveisepc</v>
      </c>
      <c r="B326" s="174" t="s">
        <v>28</v>
      </c>
      <c r="C326" s="169" t="s">
        <v>178</v>
      </c>
      <c r="D326" s="165" t="s">
        <v>40</v>
      </c>
      <c r="E326" s="166" t="s">
        <v>212</v>
      </c>
      <c r="F326" s="165" t="s">
        <v>47</v>
      </c>
      <c r="G326" s="167" t="str">
        <f>VLOOKUP(A326,Plano_V3!$A$27:$G$573,7,0)</f>
        <v>5. Em Correção</v>
      </c>
      <c r="H326" s="167" t="s">
        <v>480</v>
      </c>
      <c r="I326" s="178" t="s">
        <v>504</v>
      </c>
      <c r="J326" s="190" t="str">
        <f>IF(VLOOKUP(A326,'Aux - pivots1'!$A:$E,3,0)=0, "",VLOOKUP(A326,'Aux - pivots1'!$A:$E,3,0))</f>
        <v/>
      </c>
      <c r="K326" s="190" t="str">
        <f>IF(VLOOKUP(A326,'Aux - pivots1'!$A:$E,4,0)=0, "",VLOOKUP(A326,'Aux - pivots1'!$A:$E,4,0))</f>
        <v/>
      </c>
      <c r="L326" s="190" t="str">
        <f>IF(VLOOKUP(A326,'Aux - pivots1'!$A:$E,5,0)=0, "",VLOOKUP(A326,'Aux - pivots1'!$A:$E,5,0))</f>
        <v/>
      </c>
    </row>
    <row r="327" spans="1:12" ht="16.2">
      <c r="A327" s="31" t="str">
        <f t="shared" si="4"/>
        <v>modesg_inp_emss_bens_imoveisflg_ftr_emss_area</v>
      </c>
      <c r="B327" s="174" t="s">
        <v>28</v>
      </c>
      <c r="C327" s="169" t="s">
        <v>178</v>
      </c>
      <c r="D327" s="165" t="s">
        <v>40</v>
      </c>
      <c r="E327" s="166" t="s">
        <v>212</v>
      </c>
      <c r="F327" s="165" t="s">
        <v>297</v>
      </c>
      <c r="G327" s="167" t="str">
        <f>VLOOKUP(A327,Plano_V3!$A$27:$G$573,7,0)</f>
        <v>5. Em Correção</v>
      </c>
      <c r="H327" s="167" t="s">
        <v>480</v>
      </c>
      <c r="I327" s="178" t="s">
        <v>504</v>
      </c>
      <c r="J327" s="190" t="str">
        <f>IF(VLOOKUP(A327,'Aux - pivots1'!$A:$E,3,0)=0, "",VLOOKUP(A327,'Aux - pivots1'!$A:$E,3,0))</f>
        <v/>
      </c>
      <c r="K327" s="190" t="str">
        <f>IF(VLOOKUP(A327,'Aux - pivots1'!$A:$E,4,0)=0, "",VLOOKUP(A327,'Aux - pivots1'!$A:$E,4,0))</f>
        <v/>
      </c>
      <c r="L327" s="190" t="str">
        <f>IF(VLOOKUP(A327,'Aux - pivots1'!$A:$E,5,0)=0, "",VLOOKUP(A327,'Aux - pivots1'!$A:$E,5,0))</f>
        <v/>
      </c>
    </row>
    <row r="328" spans="1:12" ht="16.2">
      <c r="A328" s="31" t="str">
        <f t="shared" ref="A328:A391" si="5">E328&amp;F328</f>
        <v>modesg_inp_emss_bens_imoveisnome_unidade_funcional</v>
      </c>
      <c r="B328" s="174" t="s">
        <v>28</v>
      </c>
      <c r="C328" s="169" t="s">
        <v>178</v>
      </c>
      <c r="D328" s="165" t="s">
        <v>40</v>
      </c>
      <c r="E328" s="166" t="s">
        <v>212</v>
      </c>
      <c r="F328" s="165" t="s">
        <v>221</v>
      </c>
      <c r="G328" s="167" t="str">
        <f>VLOOKUP(A328,Plano_V3!$A$27:$G$573,7,0)</f>
        <v>5. Em Correção</v>
      </c>
      <c r="H328" s="167" t="s">
        <v>480</v>
      </c>
      <c r="I328" s="176" t="s">
        <v>503</v>
      </c>
      <c r="J328" s="190" t="str">
        <f>IF(VLOOKUP(A328,'Aux - pivots1'!$A:$E,3,0)=0, "",VLOOKUP(A328,'Aux - pivots1'!$A:$E,3,0))</f>
        <v/>
      </c>
      <c r="K328" s="190" t="str">
        <f>IF(VLOOKUP(A328,'Aux - pivots1'!$A:$E,4,0)=0, "",VLOOKUP(A328,'Aux - pivots1'!$A:$E,4,0))</f>
        <v/>
      </c>
      <c r="L328" s="190" t="str">
        <f>IF(VLOOKUP(A328,'Aux - pivots1'!$A:$E,5,0)=0, "",VLOOKUP(A328,'Aux - pivots1'!$A:$E,5,0))</f>
        <v/>
      </c>
    </row>
    <row r="329" spans="1:12" ht="16.2">
      <c r="A329" s="31" t="str">
        <f t="shared" si="5"/>
        <v>modesg_inp_emss_bens_imoveisunidade_funcional</v>
      </c>
      <c r="B329" s="174" t="s">
        <v>28</v>
      </c>
      <c r="C329" s="169" t="s">
        <v>178</v>
      </c>
      <c r="D329" s="165" t="s">
        <v>40</v>
      </c>
      <c r="E329" s="166" t="s">
        <v>212</v>
      </c>
      <c r="F329" s="165" t="s">
        <v>222</v>
      </c>
      <c r="G329" s="167" t="str">
        <f>VLOOKUP(A329,Plano_V3!$A$27:$G$573,7,0)</f>
        <v>5. Em Correção</v>
      </c>
      <c r="H329" s="167" t="s">
        <v>480</v>
      </c>
      <c r="I329" s="176" t="s">
        <v>503</v>
      </c>
      <c r="J329" s="190" t="str">
        <f>IF(VLOOKUP(A329,'Aux - pivots1'!$A:$E,3,0)=0, "",VLOOKUP(A329,'Aux - pivots1'!$A:$E,3,0))</f>
        <v/>
      </c>
      <c r="K329" s="190" t="str">
        <f>IF(VLOOKUP(A329,'Aux - pivots1'!$A:$E,4,0)=0, "",VLOOKUP(A329,'Aux - pivots1'!$A:$E,4,0))</f>
        <v/>
      </c>
      <c r="L329" s="190" t="str">
        <f>IF(VLOOKUP(A329,'Aux - pivots1'!$A:$E,5,0)=0, "",VLOOKUP(A329,'Aux - pivots1'!$A:$E,5,0))</f>
        <v/>
      </c>
    </row>
    <row r="330" spans="1:12" ht="16.2">
      <c r="A330" s="31" t="str">
        <f t="shared" si="5"/>
        <v>modesg_inp_emss_bens_imoveisnome_fator_emissao</v>
      </c>
      <c r="B330" s="174" t="s">
        <v>28</v>
      </c>
      <c r="C330" s="169" t="s">
        <v>178</v>
      </c>
      <c r="D330" s="165" t="s">
        <v>40</v>
      </c>
      <c r="E330" s="166" t="s">
        <v>212</v>
      </c>
      <c r="F330" s="165" t="s">
        <v>223</v>
      </c>
      <c r="G330" s="167" t="str">
        <f>VLOOKUP(A330,Plano_V3!$A$27:$G$573,7,0)</f>
        <v>5. Em Correção</v>
      </c>
      <c r="H330" s="167" t="s">
        <v>480</v>
      </c>
      <c r="I330" s="176" t="s">
        <v>503</v>
      </c>
      <c r="J330" s="190" t="str">
        <f>IF(VLOOKUP(A330,'Aux - pivots1'!$A:$E,3,0)=0, "",VLOOKUP(A330,'Aux - pivots1'!$A:$E,3,0))</f>
        <v/>
      </c>
      <c r="K330" s="190" t="str">
        <f>IF(VLOOKUP(A330,'Aux - pivots1'!$A:$E,4,0)=0, "",VLOOKUP(A330,'Aux - pivots1'!$A:$E,4,0))</f>
        <v/>
      </c>
      <c r="L330" s="190" t="str">
        <f>IF(VLOOKUP(A330,'Aux - pivots1'!$A:$E,5,0)=0, "",VLOOKUP(A330,'Aux - pivots1'!$A:$E,5,0))</f>
        <v/>
      </c>
    </row>
    <row r="331" spans="1:12" ht="16.2">
      <c r="A331" s="31" t="str">
        <f t="shared" si="5"/>
        <v>modesg_inp_emss_bens_imoveisunidade_fator_emissao</v>
      </c>
      <c r="B331" s="174" t="s">
        <v>28</v>
      </c>
      <c r="C331" s="169" t="s">
        <v>178</v>
      </c>
      <c r="D331" s="165" t="s">
        <v>40</v>
      </c>
      <c r="E331" s="166" t="s">
        <v>212</v>
      </c>
      <c r="F331" s="165" t="s">
        <v>298</v>
      </c>
      <c r="G331" s="167" t="str">
        <f>VLOOKUP(A331,Plano_V3!$A$27:$G$573,7,0)</f>
        <v>5. Em Correção</v>
      </c>
      <c r="H331" s="167" t="s">
        <v>480</v>
      </c>
      <c r="I331" s="176" t="s">
        <v>503</v>
      </c>
      <c r="J331" s="190" t="str">
        <f>IF(VLOOKUP(A331,'Aux - pivots1'!$A:$E,3,0)=0, "",VLOOKUP(A331,'Aux - pivots1'!$A:$E,3,0))</f>
        <v/>
      </c>
      <c r="K331" s="190" t="str">
        <f>IF(VLOOKUP(A331,'Aux - pivots1'!$A:$E,4,0)=0, "",VLOOKUP(A331,'Aux - pivots1'!$A:$E,4,0))</f>
        <v/>
      </c>
      <c r="L331" s="190" t="str">
        <f>IF(VLOOKUP(A331,'Aux - pivots1'!$A:$E,5,0)=0, "",VLOOKUP(A331,'Aux - pivots1'!$A:$E,5,0))</f>
        <v/>
      </c>
    </row>
    <row r="332" spans="1:12" ht="16.2">
      <c r="A332" s="31" t="str">
        <f t="shared" si="5"/>
        <v>modesg_inp_emss_bens_imoveisscore_qualidade</v>
      </c>
      <c r="B332" s="174" t="s">
        <v>28</v>
      </c>
      <c r="C332" s="169" t="s">
        <v>178</v>
      </c>
      <c r="D332" s="165" t="s">
        <v>40</v>
      </c>
      <c r="E332" s="166" t="s">
        <v>212</v>
      </c>
      <c r="F332" s="165" t="s">
        <v>50</v>
      </c>
      <c r="G332" s="167" t="str">
        <f>VLOOKUP(A332,Plano_V3!$A$27:$G$573,7,0)</f>
        <v>5. Em Correção</v>
      </c>
      <c r="H332" s="167" t="s">
        <v>480</v>
      </c>
      <c r="I332" s="176" t="s">
        <v>503</v>
      </c>
      <c r="J332" s="190" t="str">
        <f>IF(VLOOKUP(A332,'Aux - pivots1'!$A:$E,3,0)=0, "",VLOOKUP(A332,'Aux - pivots1'!$A:$E,3,0))</f>
        <v/>
      </c>
      <c r="K332" s="190" t="str">
        <f>IF(VLOOKUP(A332,'Aux - pivots1'!$A:$E,4,0)=0, "",VLOOKUP(A332,'Aux - pivots1'!$A:$E,4,0))</f>
        <v/>
      </c>
      <c r="L332" s="190" t="str">
        <f>IF(VLOOKUP(A332,'Aux - pivots1'!$A:$E,5,0)=0, "",VLOOKUP(A332,'Aux - pivots1'!$A:$E,5,0))</f>
        <v/>
      </c>
    </row>
    <row r="333" spans="1:12" ht="16.2">
      <c r="A333" s="31" t="str">
        <f t="shared" si="5"/>
        <v>modesg_inp_emss_bens_imoveisscp_ftr_emss_ano1</v>
      </c>
      <c r="B333" s="174" t="s">
        <v>28</v>
      </c>
      <c r="C333" s="169" t="s">
        <v>178</v>
      </c>
      <c r="D333" s="165" t="s">
        <v>40</v>
      </c>
      <c r="E333" s="166" t="s">
        <v>212</v>
      </c>
      <c r="F333" s="165" t="s">
        <v>299</v>
      </c>
      <c r="G333" s="167" t="str">
        <f>VLOOKUP(A333,Plano_V3!$A$27:$G$573,7,0)</f>
        <v>5. Em Correção</v>
      </c>
      <c r="H333" s="167" t="s">
        <v>480</v>
      </c>
      <c r="I333" s="178" t="s">
        <v>504</v>
      </c>
      <c r="J333" s="190" t="str">
        <f>IF(VLOOKUP(A333,'Aux - pivots1'!$A:$E,3,0)=0, "",VLOOKUP(A333,'Aux - pivots1'!$A:$E,3,0))</f>
        <v/>
      </c>
      <c r="K333" s="190" t="str">
        <f>IF(VLOOKUP(A333,'Aux - pivots1'!$A:$E,4,0)=0, "",VLOOKUP(A333,'Aux - pivots1'!$A:$E,4,0))</f>
        <v/>
      </c>
      <c r="L333" s="190" t="str">
        <f>IF(VLOOKUP(A333,'Aux - pivots1'!$A:$E,5,0)=0, "",VLOOKUP(A333,'Aux - pivots1'!$A:$E,5,0))</f>
        <v/>
      </c>
    </row>
    <row r="334" spans="1:12" ht="16.2">
      <c r="A334" s="31" t="str">
        <f t="shared" si="5"/>
        <v>modesg_inp_emss_bens_imoveisscp1_ftr_emss</v>
      </c>
      <c r="B334" s="174" t="s">
        <v>28</v>
      </c>
      <c r="C334" s="169" t="s">
        <v>178</v>
      </c>
      <c r="D334" s="165" t="s">
        <v>40</v>
      </c>
      <c r="E334" s="166" t="s">
        <v>212</v>
      </c>
      <c r="F334" s="165" t="s">
        <v>225</v>
      </c>
      <c r="G334" s="167" t="str">
        <f>VLOOKUP(A334,Plano_V3!$A$27:$G$573,7,0)</f>
        <v>5. Em Correção</v>
      </c>
      <c r="H334" s="167" t="s">
        <v>480</v>
      </c>
      <c r="I334" s="176" t="s">
        <v>503</v>
      </c>
      <c r="J334" s="190" t="str">
        <f>IF(VLOOKUP(A334,'Aux - pivots1'!$A:$E,3,0)=0, "",VLOOKUP(A334,'Aux - pivots1'!$A:$E,3,0))</f>
        <v/>
      </c>
      <c r="K334" s="190" t="str">
        <f>IF(VLOOKUP(A334,'Aux - pivots1'!$A:$E,4,0)=0, "",VLOOKUP(A334,'Aux - pivots1'!$A:$E,4,0))</f>
        <v/>
      </c>
      <c r="L334" s="190" t="str">
        <f>IF(VLOOKUP(A334,'Aux - pivots1'!$A:$E,5,0)=0, "",VLOOKUP(A334,'Aux - pivots1'!$A:$E,5,0))</f>
        <v/>
      </c>
    </row>
    <row r="335" spans="1:12" ht="16.2">
      <c r="A335" s="31" t="str">
        <f t="shared" si="5"/>
        <v>modesg_inp_emss_bens_imoveisscp2_ftr_emss</v>
      </c>
      <c r="B335" s="174" t="s">
        <v>28</v>
      </c>
      <c r="C335" s="169" t="s">
        <v>178</v>
      </c>
      <c r="D335" s="165" t="s">
        <v>40</v>
      </c>
      <c r="E335" s="166" t="s">
        <v>212</v>
      </c>
      <c r="F335" s="165" t="s">
        <v>226</v>
      </c>
      <c r="G335" s="167" t="str">
        <f>VLOOKUP(A335,Plano_V3!$A$27:$G$573,7,0)</f>
        <v>5. Em Correção</v>
      </c>
      <c r="H335" s="167" t="s">
        <v>480</v>
      </c>
      <c r="I335" s="176" t="s">
        <v>503</v>
      </c>
      <c r="J335" s="190" t="str">
        <f>IF(VLOOKUP(A335,'Aux - pivots1'!$A:$E,3,0)=0, "",VLOOKUP(A335,'Aux - pivots1'!$A:$E,3,0))</f>
        <v/>
      </c>
      <c r="K335" s="190" t="str">
        <f>IF(VLOOKUP(A335,'Aux - pivots1'!$A:$E,4,0)=0, "",VLOOKUP(A335,'Aux - pivots1'!$A:$E,4,0))</f>
        <v/>
      </c>
      <c r="L335" s="190" t="str">
        <f>IF(VLOOKUP(A335,'Aux - pivots1'!$A:$E,5,0)=0, "",VLOOKUP(A335,'Aux - pivots1'!$A:$E,5,0))</f>
        <v/>
      </c>
    </row>
    <row r="336" spans="1:12" ht="16.2">
      <c r="A336" s="31" t="str">
        <f t="shared" si="5"/>
        <v>modesg_out_bens_imoveisn.a.</v>
      </c>
      <c r="B336" s="174" t="s">
        <v>28</v>
      </c>
      <c r="C336" s="169" t="s">
        <v>301</v>
      </c>
      <c r="D336" s="165" t="s">
        <v>36</v>
      </c>
      <c r="E336" s="166" t="s">
        <v>302</v>
      </c>
      <c r="F336" s="165" t="s">
        <v>38</v>
      </c>
      <c r="G336" s="167" t="str">
        <f>VLOOKUP(A336,Plano_V3!$A$27:$G$573,7,0)</f>
        <v>1. Concluído</v>
      </c>
      <c r="H336" s="167" t="s">
        <v>478</v>
      </c>
      <c r="I336" s="176"/>
      <c r="J336" s="190" t="str">
        <f>IF(VLOOKUP(A336,'Aux - pivots1'!$A:$E,3,0)=0, "",VLOOKUP(A336,'Aux - pivots1'!$A:$E,3,0))</f>
        <v/>
      </c>
      <c r="K336" s="190" t="str">
        <f>IF(VLOOKUP(A336,'Aux - pivots1'!$A:$E,4,0)=0, "",VLOOKUP(A336,'Aux - pivots1'!$A:$E,4,0))</f>
        <v/>
      </c>
      <c r="L336" s="190" t="str">
        <f>IF(VLOOKUP(A336,'Aux - pivots1'!$A:$E,5,0)=0, "",VLOOKUP(A336,'Aux - pivots1'!$A:$E,5,0))</f>
        <v/>
      </c>
    </row>
    <row r="337" spans="1:12" ht="16.2">
      <c r="A337" s="31" t="str">
        <f t="shared" si="5"/>
        <v>modesg_out_bens_imoveiscempbem</v>
      </c>
      <c r="B337" s="174" t="s">
        <v>28</v>
      </c>
      <c r="C337" s="169" t="s">
        <v>301</v>
      </c>
      <c r="D337" s="165" t="s">
        <v>40</v>
      </c>
      <c r="E337" s="166" t="s">
        <v>302</v>
      </c>
      <c r="F337" s="165" t="s">
        <v>41</v>
      </c>
      <c r="G337" s="167" t="str">
        <f>VLOOKUP(A337,Plano_V3!$A$27:$G$573,7,0)</f>
        <v>1. Concluído</v>
      </c>
      <c r="H337" s="167" t="s">
        <v>477</v>
      </c>
      <c r="I337" s="197"/>
      <c r="J337" s="190" t="str">
        <f>IF(VLOOKUP(A337,'Aux - pivots1'!$A:$E,3,0)=0, "",VLOOKUP(A337,'Aux - pivots1'!$A:$E,3,0))</f>
        <v/>
      </c>
      <c r="K337" s="190" t="str">
        <f>IF(VLOOKUP(A337,'Aux - pivots1'!$A:$E,4,0)=0, "",VLOOKUP(A337,'Aux - pivots1'!$A:$E,4,0))</f>
        <v/>
      </c>
      <c r="L337" s="190" t="str">
        <f>IF(VLOOKUP(A337,'Aux - pivots1'!$A:$E,5,0)=0, "",VLOOKUP(A337,'Aux - pivots1'!$A:$E,5,0))</f>
        <v/>
      </c>
    </row>
    <row r="338" spans="1:12" ht="16.2">
      <c r="A338" s="31" t="str">
        <f t="shared" si="5"/>
        <v>modesg_out_bens_imoveisckbalbem</v>
      </c>
      <c r="B338" s="174" t="s">
        <v>28</v>
      </c>
      <c r="C338" s="169" t="s">
        <v>301</v>
      </c>
      <c r="D338" s="165" t="s">
        <v>40</v>
      </c>
      <c r="E338" s="166" t="s">
        <v>302</v>
      </c>
      <c r="F338" s="165" t="s">
        <v>43</v>
      </c>
      <c r="G338" s="167" t="str">
        <f>VLOOKUP(A338,Plano_V3!$A$27:$G$573,7,0)</f>
        <v>1. Concluído</v>
      </c>
      <c r="H338" s="167" t="s">
        <v>477</v>
      </c>
      <c r="I338" s="197"/>
      <c r="J338" s="190" t="str">
        <f>IF(VLOOKUP(A338,'Aux - pivots1'!$A:$E,3,0)=0, "",VLOOKUP(A338,'Aux - pivots1'!$A:$E,3,0))</f>
        <v/>
      </c>
      <c r="K338" s="190" t="str">
        <f>IF(VLOOKUP(A338,'Aux - pivots1'!$A:$E,4,0)=0, "",VLOOKUP(A338,'Aux - pivots1'!$A:$E,4,0))</f>
        <v/>
      </c>
      <c r="L338" s="190" t="str">
        <f>IF(VLOOKUP(A338,'Aux - pivots1'!$A:$E,5,0)=0, "",VLOOKUP(A338,'Aux - pivots1'!$A:$E,5,0))</f>
        <v/>
      </c>
    </row>
    <row r="339" spans="1:12" ht="16.2">
      <c r="A339" s="31" t="str">
        <f t="shared" si="5"/>
        <v>modesg_out_bens_imoveisckctabem</v>
      </c>
      <c r="B339" s="174" t="s">
        <v>28</v>
      </c>
      <c r="C339" s="169" t="s">
        <v>301</v>
      </c>
      <c r="D339" s="165" t="s">
        <v>40</v>
      </c>
      <c r="E339" s="166" t="s">
        <v>302</v>
      </c>
      <c r="F339" s="165" t="s">
        <v>44</v>
      </c>
      <c r="G339" s="167" t="str">
        <f>VLOOKUP(A339,Plano_V3!$A$27:$G$573,7,0)</f>
        <v>1. Concluído</v>
      </c>
      <c r="H339" s="167" t="s">
        <v>477</v>
      </c>
      <c r="I339" s="197"/>
      <c r="J339" s="190" t="str">
        <f>IF(VLOOKUP(A339,'Aux - pivots1'!$A:$E,3,0)=0, "",VLOOKUP(A339,'Aux - pivots1'!$A:$E,3,0))</f>
        <v/>
      </c>
      <c r="K339" s="190" t="str">
        <f>IF(VLOOKUP(A339,'Aux - pivots1'!$A:$E,4,0)=0, "",VLOOKUP(A339,'Aux - pivots1'!$A:$E,4,0))</f>
        <v/>
      </c>
      <c r="L339" s="190" t="str">
        <f>IF(VLOOKUP(A339,'Aux - pivots1'!$A:$E,5,0)=0, "",VLOOKUP(A339,'Aux - pivots1'!$A:$E,5,0))</f>
        <v/>
      </c>
    </row>
    <row r="340" spans="1:12" ht="16.2">
      <c r="A340" s="31" t="str">
        <f t="shared" si="5"/>
        <v>modesg_out_bens_imoveisckrefbem</v>
      </c>
      <c r="B340" s="174" t="s">
        <v>28</v>
      </c>
      <c r="C340" s="169" t="s">
        <v>301</v>
      </c>
      <c r="D340" s="165" t="s">
        <v>40</v>
      </c>
      <c r="E340" s="166" t="s">
        <v>302</v>
      </c>
      <c r="F340" s="165" t="s">
        <v>45</v>
      </c>
      <c r="G340" s="167" t="str">
        <f>VLOOKUP(A340,Plano_V3!$A$27:$G$573,7,0)</f>
        <v>1. Concluído</v>
      </c>
      <c r="H340" s="167" t="s">
        <v>477</v>
      </c>
      <c r="I340" s="197"/>
      <c r="J340" s="190" t="str">
        <f>IF(VLOOKUP(A340,'Aux - pivots1'!$A:$E,3,0)=0, "",VLOOKUP(A340,'Aux - pivots1'!$A:$E,3,0))</f>
        <v/>
      </c>
      <c r="K340" s="190" t="str">
        <f>IF(VLOOKUP(A340,'Aux - pivots1'!$A:$E,4,0)=0, "",VLOOKUP(A340,'Aux - pivots1'!$A:$E,4,0))</f>
        <v/>
      </c>
      <c r="L340" s="190" t="str">
        <f>IF(VLOOKUP(A340,'Aux - pivots1'!$A:$E,5,0)=0, "",VLOOKUP(A340,'Aux - pivots1'!$A:$E,5,0))</f>
        <v/>
      </c>
    </row>
    <row r="341" spans="1:12" ht="16.2">
      <c r="A341" s="31" t="str">
        <f t="shared" si="5"/>
        <v>modesg_out_bens_imoveisflg_rsc_fsc_agd</v>
      </c>
      <c r="B341" s="174" t="s">
        <v>28</v>
      </c>
      <c r="C341" s="169" t="s">
        <v>301</v>
      </c>
      <c r="D341" s="165" t="s">
        <v>40</v>
      </c>
      <c r="E341" s="166" t="s">
        <v>302</v>
      </c>
      <c r="F341" s="165" t="s">
        <v>273</v>
      </c>
      <c r="G341" s="167" t="str">
        <f>VLOOKUP(A341,Plano_V3!$A$27:$G$573,7,0)</f>
        <v>2. Em Teste</v>
      </c>
      <c r="H341" s="167" t="s">
        <v>177</v>
      </c>
      <c r="I341" s="176"/>
      <c r="J341" s="190" t="str">
        <f>IF(VLOOKUP(A341,'Aux - pivots1'!$A:$E,3,0)=0, "",VLOOKUP(A341,'Aux - pivots1'!$A:$E,3,0))</f>
        <v/>
      </c>
      <c r="K341" s="190" t="str">
        <f>IF(VLOOKUP(A341,'Aux - pivots1'!$A:$E,4,0)=0, "",VLOOKUP(A341,'Aux - pivots1'!$A:$E,4,0))</f>
        <v/>
      </c>
      <c r="L341" s="190" t="str">
        <f>IF(VLOOKUP(A341,'Aux - pivots1'!$A:$E,5,0)=0, "",VLOOKUP(A341,'Aux - pivots1'!$A:$E,5,0))</f>
        <v/>
      </c>
    </row>
    <row r="342" spans="1:12" ht="16.2">
      <c r="A342" s="31" t="str">
        <f t="shared" si="5"/>
        <v>modesg_out_bens_imoveisflg_rsc_fsc_crnc</v>
      </c>
      <c r="B342" s="174" t="s">
        <v>28</v>
      </c>
      <c r="C342" s="169" t="s">
        <v>301</v>
      </c>
      <c r="D342" s="165" t="s">
        <v>40</v>
      </c>
      <c r="E342" s="166" t="s">
        <v>302</v>
      </c>
      <c r="F342" s="165" t="s">
        <v>274</v>
      </c>
      <c r="G342" s="167" t="str">
        <f>VLOOKUP(A342,Plano_V3!$A$27:$G$573,7,0)</f>
        <v>2. Em Teste</v>
      </c>
      <c r="H342" s="167" t="s">
        <v>177</v>
      </c>
      <c r="I342" s="176"/>
      <c r="J342" s="190" t="str">
        <f>IF(VLOOKUP(A342,'Aux - pivots1'!$A:$E,3,0)=0, "",VLOOKUP(A342,'Aux - pivots1'!$A:$E,3,0))</f>
        <v/>
      </c>
      <c r="K342" s="190" t="str">
        <f>IF(VLOOKUP(A342,'Aux - pivots1'!$A:$E,4,0)=0, "",VLOOKUP(A342,'Aux - pivots1'!$A:$E,4,0))</f>
        <v/>
      </c>
      <c r="L342" s="190" t="str">
        <f>IF(VLOOKUP(A342,'Aux - pivots1'!$A:$E,5,0)=0, "",VLOOKUP(A342,'Aux - pivots1'!$A:$E,5,0))</f>
        <v/>
      </c>
    </row>
    <row r="343" spans="1:12" ht="16.2">
      <c r="A343" s="31" t="str">
        <f t="shared" si="5"/>
        <v>modesg_out_bens_imoveisorigem_flg_rsc_fsc_agd</v>
      </c>
      <c r="B343" s="174" t="s">
        <v>28</v>
      </c>
      <c r="C343" s="169" t="s">
        <v>301</v>
      </c>
      <c r="D343" s="165" t="s">
        <v>40</v>
      </c>
      <c r="E343" s="166" t="s">
        <v>302</v>
      </c>
      <c r="F343" s="165" t="s">
        <v>304</v>
      </c>
      <c r="G343" s="167" t="str">
        <f>VLOOKUP(A343,Plano_V3!$A$27:$G$573,7,0)</f>
        <v>2. Em Teste</v>
      </c>
      <c r="H343" s="167" t="s">
        <v>177</v>
      </c>
      <c r="I343" s="176"/>
      <c r="J343" s="190" t="str">
        <f>IF(VLOOKUP(A343,'Aux - pivots1'!$A:$E,3,0)=0, "",VLOOKUP(A343,'Aux - pivots1'!$A:$E,3,0))</f>
        <v/>
      </c>
      <c r="K343" s="190" t="str">
        <f>IF(VLOOKUP(A343,'Aux - pivots1'!$A:$E,4,0)=0, "",VLOOKUP(A343,'Aux - pivots1'!$A:$E,4,0))</f>
        <v/>
      </c>
      <c r="L343" s="190" t="str">
        <f>IF(VLOOKUP(A343,'Aux - pivots1'!$A:$E,5,0)=0, "",VLOOKUP(A343,'Aux - pivots1'!$A:$E,5,0))</f>
        <v/>
      </c>
    </row>
    <row r="344" spans="1:12" ht="16.2">
      <c r="A344" s="31" t="str">
        <f t="shared" si="5"/>
        <v>modesg_out_bens_imoveisorigem_flg_rsc_fsc_crnc</v>
      </c>
      <c r="B344" s="174" t="s">
        <v>28</v>
      </c>
      <c r="C344" s="169" t="s">
        <v>301</v>
      </c>
      <c r="D344" s="165" t="s">
        <v>40</v>
      </c>
      <c r="E344" s="166" t="s">
        <v>302</v>
      </c>
      <c r="F344" s="165" t="s">
        <v>305</v>
      </c>
      <c r="G344" s="167" t="str">
        <f>VLOOKUP(A344,Plano_V3!$A$27:$G$573,7,0)</f>
        <v>2. Em Teste</v>
      </c>
      <c r="H344" s="167" t="s">
        <v>177</v>
      </c>
      <c r="I344" s="176"/>
      <c r="J344" s="190" t="str">
        <f>IF(VLOOKUP(A344,'Aux - pivots1'!$A:$E,3,0)=0, "",VLOOKUP(A344,'Aux - pivots1'!$A:$E,3,0))</f>
        <v/>
      </c>
      <c r="K344" s="190" t="str">
        <f>IF(VLOOKUP(A344,'Aux - pivots1'!$A:$E,4,0)=0, "",VLOOKUP(A344,'Aux - pivots1'!$A:$E,4,0))</f>
        <v/>
      </c>
      <c r="L344" s="190" t="str">
        <f>IF(VLOOKUP(A344,'Aux - pivots1'!$A:$E,5,0)=0, "",VLOOKUP(A344,'Aux - pivots1'!$A:$E,5,0))</f>
        <v/>
      </c>
    </row>
    <row r="345" spans="1:12" ht="16.2">
      <c r="A345" s="31" t="str">
        <f t="shared" si="5"/>
        <v>modesg_out_bens_imoveisorigem_scp1_emss</v>
      </c>
      <c r="B345" s="174" t="s">
        <v>28</v>
      </c>
      <c r="C345" s="169" t="s">
        <v>301</v>
      </c>
      <c r="D345" s="165" t="s">
        <v>40</v>
      </c>
      <c r="E345" s="166" t="s">
        <v>302</v>
      </c>
      <c r="F345" s="165" t="s">
        <v>306</v>
      </c>
      <c r="G345" s="167" t="str">
        <f>VLOOKUP(A345,Plano_V3!$A$27:$G$573,7,0)</f>
        <v>3. Pendente de outros desenvolvimentos</v>
      </c>
      <c r="H345" s="167" t="s">
        <v>478</v>
      </c>
      <c r="I345" s="176"/>
      <c r="J345" s="190" t="str">
        <f>IF(VLOOKUP(A345,'Aux - pivots1'!$A:$E,3,0)=0, "",VLOOKUP(A345,'Aux - pivots1'!$A:$E,3,0))</f>
        <v/>
      </c>
      <c r="K345" s="190" t="str">
        <f>IF(VLOOKUP(A345,'Aux - pivots1'!$A:$E,4,0)=0, "",VLOOKUP(A345,'Aux - pivots1'!$A:$E,4,0))</f>
        <v/>
      </c>
      <c r="L345" s="190" t="str">
        <f>IF(VLOOKUP(A345,'Aux - pivots1'!$A:$E,5,0)=0, "",VLOOKUP(A345,'Aux - pivots1'!$A:$E,5,0))</f>
        <v/>
      </c>
    </row>
    <row r="346" spans="1:12" ht="16.2">
      <c r="A346" s="31" t="str">
        <f t="shared" si="5"/>
        <v>modesg_out_bens_imoveisorigem_scp2_emss</v>
      </c>
      <c r="B346" s="174" t="s">
        <v>28</v>
      </c>
      <c r="C346" s="169" t="s">
        <v>301</v>
      </c>
      <c r="D346" s="165" t="s">
        <v>40</v>
      </c>
      <c r="E346" s="166" t="s">
        <v>302</v>
      </c>
      <c r="F346" s="165" t="s">
        <v>307</v>
      </c>
      <c r="G346" s="167" t="str">
        <f>VLOOKUP(A346,Plano_V3!$A$27:$G$573,7,0)</f>
        <v>3. Pendente de outros desenvolvimentos</v>
      </c>
      <c r="H346" s="167" t="s">
        <v>478</v>
      </c>
      <c r="I346" s="176"/>
      <c r="J346" s="190" t="str">
        <f>IF(VLOOKUP(A346,'Aux - pivots1'!$A:$E,3,0)=0, "",VLOOKUP(A346,'Aux - pivots1'!$A:$E,3,0))</f>
        <v/>
      </c>
      <c r="K346" s="190" t="str">
        <f>IF(VLOOKUP(A346,'Aux - pivots1'!$A:$E,4,0)=0, "",VLOOKUP(A346,'Aux - pivots1'!$A:$E,4,0))</f>
        <v/>
      </c>
      <c r="L346" s="190" t="str">
        <f>IF(VLOOKUP(A346,'Aux - pivots1'!$A:$E,5,0)=0, "",VLOOKUP(A346,'Aux - pivots1'!$A:$E,5,0))</f>
        <v/>
      </c>
    </row>
    <row r="347" spans="1:12" ht="16.2">
      <c r="A347" s="31" t="str">
        <f t="shared" si="5"/>
        <v>modesg_out_bens_imoveisorigem_scp3_emss</v>
      </c>
      <c r="B347" s="174" t="s">
        <v>28</v>
      </c>
      <c r="C347" s="169" t="s">
        <v>301</v>
      </c>
      <c r="D347" s="165" t="s">
        <v>40</v>
      </c>
      <c r="E347" s="166" t="s">
        <v>302</v>
      </c>
      <c r="F347" s="165" t="s">
        <v>308</v>
      </c>
      <c r="G347" s="167" t="str">
        <f>VLOOKUP(A347,Plano_V3!$A$27:$G$573,7,0)</f>
        <v>3. Pendente de outros desenvolvimentos</v>
      </c>
      <c r="H347" s="167" t="s">
        <v>478</v>
      </c>
      <c r="I347" s="176"/>
      <c r="J347" s="190" t="str">
        <f>IF(VLOOKUP(A347,'Aux - pivots1'!$A:$E,3,0)=0, "",VLOOKUP(A347,'Aux - pivots1'!$A:$E,3,0))</f>
        <v/>
      </c>
      <c r="K347" s="190" t="str">
        <f>IF(VLOOKUP(A347,'Aux - pivots1'!$A:$E,4,0)=0, "",VLOOKUP(A347,'Aux - pivots1'!$A:$E,4,0))</f>
        <v/>
      </c>
      <c r="L347" s="190" t="str">
        <f>IF(VLOOKUP(A347,'Aux - pivots1'!$A:$E,5,0)=0, "",VLOOKUP(A347,'Aux - pivots1'!$A:$E,5,0))</f>
        <v/>
      </c>
    </row>
    <row r="348" spans="1:12" ht="16.2">
      <c r="A348" s="31" t="str">
        <f t="shared" si="5"/>
        <v>modesg_out_bens_imoveisref_date</v>
      </c>
      <c r="B348" s="174" t="s">
        <v>28</v>
      </c>
      <c r="C348" s="169" t="s">
        <v>301</v>
      </c>
      <c r="D348" s="165" t="s">
        <v>40</v>
      </c>
      <c r="E348" s="166" t="s">
        <v>302</v>
      </c>
      <c r="F348" s="165" t="s">
        <v>73</v>
      </c>
      <c r="G348" s="167" t="str">
        <f>VLOOKUP(A348,Plano_V3!$A$27:$G$573,7,0)</f>
        <v>1. Concluído</v>
      </c>
      <c r="H348" s="167" t="s">
        <v>477</v>
      </c>
      <c r="I348" s="197"/>
      <c r="J348" s="190" t="str">
        <f>IF(VLOOKUP(A348,'Aux - pivots1'!$A:$E,3,0)=0, "",VLOOKUP(A348,'Aux - pivots1'!$A:$E,3,0))</f>
        <v/>
      </c>
      <c r="K348" s="190" t="str">
        <f>IF(VLOOKUP(A348,'Aux - pivots1'!$A:$E,4,0)=0, "",VLOOKUP(A348,'Aux - pivots1'!$A:$E,4,0))</f>
        <v/>
      </c>
      <c r="L348" s="190" t="str">
        <f>IF(VLOOKUP(A348,'Aux - pivots1'!$A:$E,5,0)=0, "",VLOOKUP(A348,'Aux - pivots1'!$A:$E,5,0))</f>
        <v/>
      </c>
    </row>
    <row r="349" spans="1:12" ht="16.2">
      <c r="A349" s="31" t="str">
        <f t="shared" si="5"/>
        <v>modesg_out_bens_imoveisscp1_emss</v>
      </c>
      <c r="B349" s="174" t="s">
        <v>28</v>
      </c>
      <c r="C349" s="169" t="s">
        <v>301</v>
      </c>
      <c r="D349" s="165" t="s">
        <v>40</v>
      </c>
      <c r="E349" s="166" t="s">
        <v>302</v>
      </c>
      <c r="F349" s="165" t="s">
        <v>276</v>
      </c>
      <c r="G349" s="167" t="str">
        <f>VLOOKUP(A349,Plano_V3!$A$27:$G$573,7,0)</f>
        <v>3. Pendente de outros desenvolvimentos</v>
      </c>
      <c r="H349" s="167" t="s">
        <v>478</v>
      </c>
      <c r="I349" s="176"/>
      <c r="J349" s="190" t="str">
        <f>IF(VLOOKUP(A349,'Aux - pivots1'!$A:$E,3,0)=0, "",VLOOKUP(A349,'Aux - pivots1'!$A:$E,3,0))</f>
        <v/>
      </c>
      <c r="K349" s="190" t="str">
        <f>IF(VLOOKUP(A349,'Aux - pivots1'!$A:$E,4,0)=0, "",VLOOKUP(A349,'Aux - pivots1'!$A:$E,4,0))</f>
        <v/>
      </c>
      <c r="L349" s="190" t="str">
        <f>IF(VLOOKUP(A349,'Aux - pivots1'!$A:$E,5,0)=0, "",VLOOKUP(A349,'Aux - pivots1'!$A:$E,5,0))</f>
        <v/>
      </c>
    </row>
    <row r="350" spans="1:12" ht="16.2">
      <c r="A350" s="31" t="str">
        <f t="shared" si="5"/>
        <v>modesg_out_bens_imoveisscp2_emss</v>
      </c>
      <c r="B350" s="174" t="s">
        <v>28</v>
      </c>
      <c r="C350" s="169" t="s">
        <v>301</v>
      </c>
      <c r="D350" s="165" t="s">
        <v>40</v>
      </c>
      <c r="E350" s="166" t="s">
        <v>302</v>
      </c>
      <c r="F350" s="165" t="s">
        <v>277</v>
      </c>
      <c r="G350" s="167" t="str">
        <f>VLOOKUP(A350,Plano_V3!$A$27:$G$573,7,0)</f>
        <v>3. Pendente de outros desenvolvimentos</v>
      </c>
      <c r="H350" s="167" t="s">
        <v>478</v>
      </c>
      <c r="I350" s="176"/>
      <c r="J350" s="190" t="str">
        <f>IF(VLOOKUP(A350,'Aux - pivots1'!$A:$E,3,0)=0, "",VLOOKUP(A350,'Aux - pivots1'!$A:$E,3,0))</f>
        <v/>
      </c>
      <c r="K350" s="190" t="str">
        <f>IF(VLOOKUP(A350,'Aux - pivots1'!$A:$E,4,0)=0, "",VLOOKUP(A350,'Aux - pivots1'!$A:$E,4,0))</f>
        <v/>
      </c>
      <c r="L350" s="190" t="str">
        <f>IF(VLOOKUP(A350,'Aux - pivots1'!$A:$E,5,0)=0, "",VLOOKUP(A350,'Aux - pivots1'!$A:$E,5,0))</f>
        <v/>
      </c>
    </row>
    <row r="351" spans="1:12" ht="16.2">
      <c r="A351" s="31" t="str">
        <f t="shared" si="5"/>
        <v>modesg_out_bens_imoveisscp3_emss</v>
      </c>
      <c r="B351" s="174" t="s">
        <v>28</v>
      </c>
      <c r="C351" s="169" t="s">
        <v>301</v>
      </c>
      <c r="D351" s="165" t="s">
        <v>40</v>
      </c>
      <c r="E351" s="166" t="s">
        <v>302</v>
      </c>
      <c r="F351" s="165" t="s">
        <v>278</v>
      </c>
      <c r="G351" s="167" t="str">
        <f>VLOOKUP(A351,Plano_V3!$A$27:$G$573,7,0)</f>
        <v>1. Concluído</v>
      </c>
      <c r="H351" s="167" t="s">
        <v>477</v>
      </c>
      <c r="I351" s="197"/>
      <c r="J351" s="190" t="str">
        <f>IF(VLOOKUP(A351,'Aux - pivots1'!$A:$E,3,0)=0, "",VLOOKUP(A351,'Aux - pivots1'!$A:$E,3,0))</f>
        <v/>
      </c>
      <c r="K351" s="190" t="str">
        <f>IF(VLOOKUP(A351,'Aux - pivots1'!$A:$E,4,0)=0, "",VLOOKUP(A351,'Aux - pivots1'!$A:$E,4,0))</f>
        <v/>
      </c>
      <c r="L351" s="190" t="str">
        <f>IF(VLOOKUP(A351,'Aux - pivots1'!$A:$E,5,0)=0, "",VLOOKUP(A351,'Aux - pivots1'!$A:$E,5,0))</f>
        <v/>
      </c>
    </row>
    <row r="352" spans="1:12" ht="16.2">
      <c r="A352" s="31" t="str">
        <f t="shared" si="5"/>
        <v>modesg_out_bens_imoveisunidade_funcional_scp1_emss</v>
      </c>
      <c r="B352" s="174" t="s">
        <v>28</v>
      </c>
      <c r="C352" s="169" t="s">
        <v>301</v>
      </c>
      <c r="D352" s="165" t="s">
        <v>40</v>
      </c>
      <c r="E352" s="166" t="s">
        <v>302</v>
      </c>
      <c r="F352" s="165" t="s">
        <v>309</v>
      </c>
      <c r="G352" s="167" t="str">
        <f>VLOOKUP(A352,Plano_V3!$A$27:$G$573,7,0)</f>
        <v>3. Pendente de outros desenvolvimentos</v>
      </c>
      <c r="H352" s="167" t="s">
        <v>478</v>
      </c>
      <c r="I352" s="176"/>
      <c r="J352" s="190" t="str">
        <f>IF(VLOOKUP(A352,'Aux - pivots1'!$A:$E,3,0)=0, "",VLOOKUP(A352,'Aux - pivots1'!$A:$E,3,0))</f>
        <v/>
      </c>
      <c r="K352" s="190" t="str">
        <f>IF(VLOOKUP(A352,'Aux - pivots1'!$A:$E,4,0)=0, "",VLOOKUP(A352,'Aux - pivots1'!$A:$E,4,0))</f>
        <v/>
      </c>
      <c r="L352" s="190" t="str">
        <f>IF(VLOOKUP(A352,'Aux - pivots1'!$A:$E,5,0)=0, "",VLOOKUP(A352,'Aux - pivots1'!$A:$E,5,0))</f>
        <v/>
      </c>
    </row>
    <row r="353" spans="1:12" ht="16.2">
      <c r="A353" s="31" t="str">
        <f t="shared" si="5"/>
        <v>modesg_out_bens_imoveisunidade_funcional_scp2_emss</v>
      </c>
      <c r="B353" s="174" t="s">
        <v>28</v>
      </c>
      <c r="C353" s="169" t="s">
        <v>301</v>
      </c>
      <c r="D353" s="165" t="s">
        <v>40</v>
      </c>
      <c r="E353" s="166" t="s">
        <v>302</v>
      </c>
      <c r="F353" s="165" t="s">
        <v>310</v>
      </c>
      <c r="G353" s="167" t="str">
        <f>VLOOKUP(A353,Plano_V3!$A$27:$G$573,7,0)</f>
        <v>3. Pendente de outros desenvolvimentos</v>
      </c>
      <c r="H353" s="167" t="s">
        <v>478</v>
      </c>
      <c r="I353" s="176"/>
      <c r="J353" s="190" t="str">
        <f>IF(VLOOKUP(A353,'Aux - pivots1'!$A:$E,3,0)=0, "",VLOOKUP(A353,'Aux - pivots1'!$A:$E,3,0))</f>
        <v/>
      </c>
      <c r="K353" s="190" t="str">
        <f>IF(VLOOKUP(A353,'Aux - pivots1'!$A:$E,4,0)=0, "",VLOOKUP(A353,'Aux - pivots1'!$A:$E,4,0))</f>
        <v/>
      </c>
      <c r="L353" s="190" t="str">
        <f>IF(VLOOKUP(A353,'Aux - pivots1'!$A:$E,5,0)=0, "",VLOOKUP(A353,'Aux - pivots1'!$A:$E,5,0))</f>
        <v/>
      </c>
    </row>
    <row r="354" spans="1:12" ht="16.2">
      <c r="A354" s="31" t="str">
        <f t="shared" si="5"/>
        <v>modesg_out_bens_imoveisunidade_funcional_scp3_emss</v>
      </c>
      <c r="B354" s="174" t="s">
        <v>28</v>
      </c>
      <c r="C354" s="169" t="s">
        <v>301</v>
      </c>
      <c r="D354" s="165" t="s">
        <v>40</v>
      </c>
      <c r="E354" s="166" t="s">
        <v>302</v>
      </c>
      <c r="F354" s="165" t="s">
        <v>311</v>
      </c>
      <c r="G354" s="167" t="str">
        <f>VLOOKUP(A354,Plano_V3!$A$27:$G$573,7,0)</f>
        <v>3. Pendente de outros desenvolvimentos</v>
      </c>
      <c r="H354" s="167" t="s">
        <v>478</v>
      </c>
      <c r="I354" s="176"/>
      <c r="J354" s="190" t="str">
        <f>IF(VLOOKUP(A354,'Aux - pivots1'!$A:$E,3,0)=0, "",VLOOKUP(A354,'Aux - pivots1'!$A:$E,3,0))</f>
        <v/>
      </c>
      <c r="K354" s="190" t="str">
        <f>IF(VLOOKUP(A354,'Aux - pivots1'!$A:$E,4,0)=0, "",VLOOKUP(A354,'Aux - pivots1'!$A:$E,4,0))</f>
        <v/>
      </c>
      <c r="L354" s="190" t="str">
        <f>IF(VLOOKUP(A354,'Aux - pivots1'!$A:$E,5,0)=0, "",VLOOKUP(A354,'Aux - pivots1'!$A:$E,5,0))</f>
        <v/>
      </c>
    </row>
    <row r="355" spans="1:12" ht="16.2">
      <c r="A355" s="31" t="str">
        <f t="shared" si="5"/>
        <v>modesg_out_empr_info_nfinn.a.</v>
      </c>
      <c r="B355" s="174" t="s">
        <v>28</v>
      </c>
      <c r="C355" s="169" t="s">
        <v>301</v>
      </c>
      <c r="D355" s="165" t="s">
        <v>36</v>
      </c>
      <c r="E355" s="166" t="s">
        <v>312</v>
      </c>
      <c r="F355" s="165" t="s">
        <v>38</v>
      </c>
      <c r="G355" s="167" t="str">
        <f>VLOOKUP(A355,Plano_V3!$A$27:$G$573,7,0)</f>
        <v>2. Em Teste</v>
      </c>
      <c r="H355" s="167" t="s">
        <v>477</v>
      </c>
      <c r="I355" s="197"/>
      <c r="J355" s="190" t="str">
        <f>IF(VLOOKUP(A355,'Aux - pivots1'!$A:$E,3,0)=0, "",VLOOKUP(A355,'Aux - pivots1'!$A:$E,3,0))</f>
        <v/>
      </c>
      <c r="K355" s="190" t="str">
        <f>IF(VLOOKUP(A355,'Aux - pivots1'!$A:$E,4,0)=0, "",VLOOKUP(A355,'Aux - pivots1'!$A:$E,4,0))</f>
        <v/>
      </c>
      <c r="L355" s="190" t="str">
        <f>IF(VLOOKUP(A355,'Aux - pivots1'!$A:$E,5,0)=0, "",VLOOKUP(A355,'Aux - pivots1'!$A:$E,5,0))</f>
        <v/>
      </c>
    </row>
    <row r="356" spans="1:12" ht="16.2">
      <c r="A356" s="31" t="str">
        <f t="shared" si="5"/>
        <v>modesg_out_empr_info_nfincca_capex_enblng_algnd</v>
      </c>
      <c r="B356" s="174" t="s">
        <v>28</v>
      </c>
      <c r="C356" s="169" t="s">
        <v>301</v>
      </c>
      <c r="D356" s="165" t="s">
        <v>40</v>
      </c>
      <c r="E356" s="166" t="s">
        <v>312</v>
      </c>
      <c r="F356" s="165" t="s">
        <v>241</v>
      </c>
      <c r="G356" s="167" t="str">
        <f>VLOOKUP(A356,Plano_V3!$A$27:$G$573,7,0)</f>
        <v>2. Em Teste</v>
      </c>
      <c r="H356" s="167" t="s">
        <v>478</v>
      </c>
      <c r="I356" s="176"/>
      <c r="J356" s="190">
        <f>IF(VLOOKUP(A356,'Aux - pivots1'!$A:$E,3,0)=0, "",VLOOKUP(A356,'Aux - pivots1'!$A:$E,3,0))</f>
        <v>45490</v>
      </c>
      <c r="K356" s="190">
        <f>IF(VLOOKUP(A356,'Aux - pivots1'!$A:$E,4,0)=0, "",VLOOKUP(A356,'Aux - pivots1'!$A:$E,4,0))</f>
        <v>45504</v>
      </c>
      <c r="L356" s="190">
        <f>IF(VLOOKUP(A356,'Aux - pivots1'!$A:$E,5,0)=0, "",VLOOKUP(A356,'Aux - pivots1'!$A:$E,5,0))</f>
        <v>45504</v>
      </c>
    </row>
    <row r="357" spans="1:12" ht="16.2">
      <c r="A357" s="31" t="str">
        <f t="shared" si="5"/>
        <v>modesg_out_empr_info_nfincca_capex_own_prfrmnce_algnd</v>
      </c>
      <c r="B357" s="174" t="s">
        <v>28</v>
      </c>
      <c r="C357" s="169" t="s">
        <v>301</v>
      </c>
      <c r="D357" s="165" t="s">
        <v>40</v>
      </c>
      <c r="E357" s="166" t="s">
        <v>312</v>
      </c>
      <c r="F357" s="165" t="s">
        <v>242</v>
      </c>
      <c r="G357" s="167" t="str">
        <f>VLOOKUP(A357,Plano_V3!$A$27:$G$573,7,0)</f>
        <v>2. Em Teste</v>
      </c>
      <c r="H357" s="167" t="s">
        <v>478</v>
      </c>
      <c r="I357" s="176"/>
      <c r="J357" s="190">
        <f>IF(VLOOKUP(A357,'Aux - pivots1'!$A:$E,3,0)=0, "",VLOOKUP(A357,'Aux - pivots1'!$A:$E,3,0))</f>
        <v>45490</v>
      </c>
      <c r="K357" s="190">
        <f>IF(VLOOKUP(A357,'Aux - pivots1'!$A:$E,4,0)=0, "",VLOOKUP(A357,'Aux - pivots1'!$A:$E,4,0))</f>
        <v>45504</v>
      </c>
      <c r="L357" s="190">
        <f>IF(VLOOKUP(A357,'Aux - pivots1'!$A:$E,5,0)=0, "",VLOOKUP(A357,'Aux - pivots1'!$A:$E,5,0))</f>
        <v>45504</v>
      </c>
    </row>
    <row r="358" spans="1:12" ht="16.2">
      <c r="A358" s="31" t="str">
        <f t="shared" si="5"/>
        <v>modesg_out_empr_info_nfincca_capex_ttl_elgbl</v>
      </c>
      <c r="B358" s="174" t="s">
        <v>28</v>
      </c>
      <c r="C358" s="169" t="s">
        <v>301</v>
      </c>
      <c r="D358" s="165" t="s">
        <v>40</v>
      </c>
      <c r="E358" s="166" t="s">
        <v>312</v>
      </c>
      <c r="F358" s="165" t="s">
        <v>240</v>
      </c>
      <c r="G358" s="167" t="str">
        <f>VLOOKUP(A358,Plano_V3!$A$27:$G$573,7,0)</f>
        <v>2. Em Teste</v>
      </c>
      <c r="H358" s="167" t="s">
        <v>478</v>
      </c>
      <c r="I358" s="176"/>
      <c r="J358" s="190">
        <f>IF(VLOOKUP(A358,'Aux - pivots1'!$A:$E,3,0)=0, "",VLOOKUP(A358,'Aux - pivots1'!$A:$E,3,0))</f>
        <v>45490</v>
      </c>
      <c r="K358" s="190">
        <f>IF(VLOOKUP(A358,'Aux - pivots1'!$A:$E,4,0)=0, "",VLOOKUP(A358,'Aux - pivots1'!$A:$E,4,0))</f>
        <v>45504</v>
      </c>
      <c r="L358" s="190">
        <f>IF(VLOOKUP(A358,'Aux - pivots1'!$A:$E,5,0)=0, "",VLOOKUP(A358,'Aux - pivots1'!$A:$E,5,0))</f>
        <v>45504</v>
      </c>
    </row>
    <row r="359" spans="1:12" ht="16.2">
      <c r="A359" s="31" t="str">
        <f t="shared" si="5"/>
        <v>modesg_out_empr_info_nfincca_trnvr_enblng_alignd</v>
      </c>
      <c r="B359" s="174" t="s">
        <v>28</v>
      </c>
      <c r="C359" s="169" t="s">
        <v>301</v>
      </c>
      <c r="D359" s="165" t="s">
        <v>40</v>
      </c>
      <c r="E359" s="166" t="s">
        <v>312</v>
      </c>
      <c r="F359" s="165" t="s">
        <v>238</v>
      </c>
      <c r="G359" s="167" t="str">
        <f>VLOOKUP(A359,Plano_V3!$A$27:$G$573,7,0)</f>
        <v>2. Em Teste</v>
      </c>
      <c r="H359" s="167" t="s">
        <v>478</v>
      </c>
      <c r="I359" s="176"/>
      <c r="J359" s="190">
        <f>IF(VLOOKUP(A359,'Aux - pivots1'!$A:$E,3,0)=0, "",VLOOKUP(A359,'Aux - pivots1'!$A:$E,3,0))</f>
        <v>45490</v>
      </c>
      <c r="K359" s="190">
        <f>IF(VLOOKUP(A359,'Aux - pivots1'!$A:$E,4,0)=0, "",VLOOKUP(A359,'Aux - pivots1'!$A:$E,4,0))</f>
        <v>45504</v>
      </c>
      <c r="L359" s="190">
        <f>IF(VLOOKUP(A359,'Aux - pivots1'!$A:$E,5,0)=0, "",VLOOKUP(A359,'Aux - pivots1'!$A:$E,5,0))</f>
        <v>45504</v>
      </c>
    </row>
    <row r="360" spans="1:12" ht="16.2">
      <c r="A360" s="31" t="str">
        <f t="shared" si="5"/>
        <v>modesg_out_empr_info_nfincca_trnvr_ttl_elgbl</v>
      </c>
      <c r="B360" s="174" t="s">
        <v>28</v>
      </c>
      <c r="C360" s="169" t="s">
        <v>301</v>
      </c>
      <c r="D360" s="165" t="s">
        <v>40</v>
      </c>
      <c r="E360" s="166" t="s">
        <v>312</v>
      </c>
      <c r="F360" s="165" t="s">
        <v>237</v>
      </c>
      <c r="G360" s="167" t="str">
        <f>VLOOKUP(A360,Plano_V3!$A$27:$G$573,7,0)</f>
        <v>2. Em Teste</v>
      </c>
      <c r="H360" s="167" t="s">
        <v>478</v>
      </c>
      <c r="I360" s="176"/>
      <c r="J360" s="190">
        <f>IF(VLOOKUP(A360,'Aux - pivots1'!$A:$E,3,0)=0, "",VLOOKUP(A360,'Aux - pivots1'!$A:$E,3,0))</f>
        <v>45490</v>
      </c>
      <c r="K360" s="190">
        <f>IF(VLOOKUP(A360,'Aux - pivots1'!$A:$E,4,0)=0, "",VLOOKUP(A360,'Aux - pivots1'!$A:$E,4,0))</f>
        <v>45504</v>
      </c>
      <c r="L360" s="190">
        <f>IF(VLOOKUP(A360,'Aux - pivots1'!$A:$E,5,0)=0, "",VLOOKUP(A360,'Aux - pivots1'!$A:$E,5,0))</f>
        <v>45504</v>
      </c>
    </row>
    <row r="361" spans="1:12" ht="16.2">
      <c r="A361" s="31" t="str">
        <f t="shared" si="5"/>
        <v>modesg_out_empr_info_nfincca_turnover_own_prfrmnce_algnd</v>
      </c>
      <c r="B361" s="174" t="s">
        <v>28</v>
      </c>
      <c r="C361" s="169" t="s">
        <v>301</v>
      </c>
      <c r="D361" s="165" t="s">
        <v>40</v>
      </c>
      <c r="E361" s="166" t="s">
        <v>312</v>
      </c>
      <c r="F361" s="165" t="s">
        <v>239</v>
      </c>
      <c r="G361" s="167" t="str">
        <f>VLOOKUP(A361,Plano_V3!$A$27:$G$573,7,0)</f>
        <v>2. Em Teste</v>
      </c>
      <c r="H361" s="167" t="s">
        <v>478</v>
      </c>
      <c r="I361" s="176"/>
      <c r="J361" s="190">
        <f>IF(VLOOKUP(A361,'Aux - pivots1'!$A:$E,3,0)=0, "",VLOOKUP(A361,'Aux - pivots1'!$A:$E,3,0))</f>
        <v>45490</v>
      </c>
      <c r="K361" s="190">
        <f>IF(VLOOKUP(A361,'Aux - pivots1'!$A:$E,4,0)=0, "",VLOOKUP(A361,'Aux - pivots1'!$A:$E,4,0))</f>
        <v>45504</v>
      </c>
      <c r="L361" s="190">
        <f>IF(VLOOKUP(A361,'Aux - pivots1'!$A:$E,5,0)=0, "",VLOOKUP(A361,'Aux - pivots1'!$A:$E,5,0))</f>
        <v>45504</v>
      </c>
    </row>
    <row r="362" spans="1:12" ht="16.2">
      <c r="A362" s="31" t="str">
        <f t="shared" si="5"/>
        <v>modesg_out_empr_info_nfinccm_capex_enblng_algnd</v>
      </c>
      <c r="B362" s="174" t="s">
        <v>28</v>
      </c>
      <c r="C362" s="169" t="s">
        <v>301</v>
      </c>
      <c r="D362" s="165" t="s">
        <v>40</v>
      </c>
      <c r="E362" s="166" t="s">
        <v>312</v>
      </c>
      <c r="F362" s="165" t="s">
        <v>248</v>
      </c>
      <c r="G362" s="167" t="str">
        <f>VLOOKUP(A362,Plano_V3!$A$27:$G$573,7,0)</f>
        <v>2. Em Teste</v>
      </c>
      <c r="H362" s="167" t="s">
        <v>478</v>
      </c>
      <c r="I362" s="176"/>
      <c r="J362" s="190">
        <f>IF(VLOOKUP(A362,'Aux - pivots1'!$A:$E,3,0)=0, "",VLOOKUP(A362,'Aux - pivots1'!$A:$E,3,0))</f>
        <v>45490</v>
      </c>
      <c r="K362" s="190">
        <f>IF(VLOOKUP(A362,'Aux - pivots1'!$A:$E,4,0)=0, "",VLOOKUP(A362,'Aux - pivots1'!$A:$E,4,0))</f>
        <v>45504</v>
      </c>
      <c r="L362" s="190">
        <f>IF(VLOOKUP(A362,'Aux - pivots1'!$A:$E,5,0)=0, "",VLOOKUP(A362,'Aux - pivots1'!$A:$E,5,0))</f>
        <v>45504</v>
      </c>
    </row>
    <row r="363" spans="1:12" ht="16.2">
      <c r="A363" s="31" t="str">
        <f t="shared" si="5"/>
        <v>modesg_out_empr_info_nfinccm_capex_own_prfrmnce_algnd</v>
      </c>
      <c r="B363" s="174" t="s">
        <v>28</v>
      </c>
      <c r="C363" s="169" t="s">
        <v>301</v>
      </c>
      <c r="D363" s="165" t="s">
        <v>40</v>
      </c>
      <c r="E363" s="166" t="s">
        <v>312</v>
      </c>
      <c r="F363" s="165" t="s">
        <v>250</v>
      </c>
      <c r="G363" s="167" t="str">
        <f>VLOOKUP(A363,Plano_V3!$A$27:$G$573,7,0)</f>
        <v>2. Em Teste</v>
      </c>
      <c r="H363" s="167" t="s">
        <v>478</v>
      </c>
      <c r="I363" s="176"/>
      <c r="J363" s="190">
        <f>IF(VLOOKUP(A363,'Aux - pivots1'!$A:$E,3,0)=0, "",VLOOKUP(A363,'Aux - pivots1'!$A:$E,3,0))</f>
        <v>45490</v>
      </c>
      <c r="K363" s="190">
        <f>IF(VLOOKUP(A363,'Aux - pivots1'!$A:$E,4,0)=0, "",VLOOKUP(A363,'Aux - pivots1'!$A:$E,4,0))</f>
        <v>45504</v>
      </c>
      <c r="L363" s="190">
        <f>IF(VLOOKUP(A363,'Aux - pivots1'!$A:$E,5,0)=0, "",VLOOKUP(A363,'Aux - pivots1'!$A:$E,5,0))</f>
        <v>45504</v>
      </c>
    </row>
    <row r="364" spans="1:12" ht="16.2">
      <c r="A364" s="31" t="str">
        <f t="shared" si="5"/>
        <v>modesg_out_empr_info_nfinccm_capex_trnstn_algnd</v>
      </c>
      <c r="B364" s="174" t="s">
        <v>28</v>
      </c>
      <c r="C364" s="169" t="s">
        <v>301</v>
      </c>
      <c r="D364" s="165" t="s">
        <v>40</v>
      </c>
      <c r="E364" s="166" t="s">
        <v>312</v>
      </c>
      <c r="F364" s="165" t="s">
        <v>249</v>
      </c>
      <c r="G364" s="167" t="str">
        <f>VLOOKUP(A364,Plano_V3!$A$27:$G$573,7,0)</f>
        <v>2. Em Teste</v>
      </c>
      <c r="H364" s="167" t="s">
        <v>478</v>
      </c>
      <c r="I364" s="176"/>
      <c r="J364" s="190">
        <f>IF(VLOOKUP(A364,'Aux - pivots1'!$A:$E,3,0)=0, "",VLOOKUP(A364,'Aux - pivots1'!$A:$E,3,0))</f>
        <v>45490</v>
      </c>
      <c r="K364" s="190">
        <f>IF(VLOOKUP(A364,'Aux - pivots1'!$A:$E,4,0)=0, "",VLOOKUP(A364,'Aux - pivots1'!$A:$E,4,0))</f>
        <v>45504</v>
      </c>
      <c r="L364" s="190">
        <f>IF(VLOOKUP(A364,'Aux - pivots1'!$A:$E,5,0)=0, "",VLOOKUP(A364,'Aux - pivots1'!$A:$E,5,0))</f>
        <v>45504</v>
      </c>
    </row>
    <row r="365" spans="1:12" ht="16.2">
      <c r="A365" s="31" t="str">
        <f t="shared" si="5"/>
        <v>modesg_out_empr_info_nfinccm_capex_ttl_elgbl</v>
      </c>
      <c r="B365" s="174" t="s">
        <v>28</v>
      </c>
      <c r="C365" s="169" t="s">
        <v>301</v>
      </c>
      <c r="D365" s="165" t="s">
        <v>40</v>
      </c>
      <c r="E365" s="166" t="s">
        <v>312</v>
      </c>
      <c r="F365" s="165" t="s">
        <v>247</v>
      </c>
      <c r="G365" s="167" t="str">
        <f>VLOOKUP(A365,Plano_V3!$A$27:$G$573,7,0)</f>
        <v>2. Em Teste</v>
      </c>
      <c r="H365" s="167" t="s">
        <v>478</v>
      </c>
      <c r="I365" s="176"/>
      <c r="J365" s="190">
        <f>IF(VLOOKUP(A365,'Aux - pivots1'!$A:$E,3,0)=0, "",VLOOKUP(A365,'Aux - pivots1'!$A:$E,3,0))</f>
        <v>45490</v>
      </c>
      <c r="K365" s="190">
        <f>IF(VLOOKUP(A365,'Aux - pivots1'!$A:$E,4,0)=0, "",VLOOKUP(A365,'Aux - pivots1'!$A:$E,4,0))</f>
        <v>45504</v>
      </c>
      <c r="L365" s="190">
        <f>IF(VLOOKUP(A365,'Aux - pivots1'!$A:$E,5,0)=0, "",VLOOKUP(A365,'Aux - pivots1'!$A:$E,5,0))</f>
        <v>45504</v>
      </c>
    </row>
    <row r="366" spans="1:12" ht="16.2">
      <c r="A366" s="31" t="str">
        <f t="shared" si="5"/>
        <v>modesg_out_empr_info_nfinccm_trnvr_enblng_algnd</v>
      </c>
      <c r="B366" s="174" t="s">
        <v>28</v>
      </c>
      <c r="C366" s="169" t="s">
        <v>301</v>
      </c>
      <c r="D366" s="165" t="s">
        <v>40</v>
      </c>
      <c r="E366" s="166" t="s">
        <v>312</v>
      </c>
      <c r="F366" s="165" t="s">
        <v>244</v>
      </c>
      <c r="G366" s="167" t="str">
        <f>VLOOKUP(A366,Plano_V3!$A$27:$G$573,7,0)</f>
        <v>2. Em Teste</v>
      </c>
      <c r="H366" s="167" t="s">
        <v>478</v>
      </c>
      <c r="I366" s="176"/>
      <c r="J366" s="190">
        <f>IF(VLOOKUP(A366,'Aux - pivots1'!$A:$E,3,0)=0, "",VLOOKUP(A366,'Aux - pivots1'!$A:$E,3,0))</f>
        <v>45490</v>
      </c>
      <c r="K366" s="190">
        <f>IF(VLOOKUP(A366,'Aux - pivots1'!$A:$E,4,0)=0, "",VLOOKUP(A366,'Aux - pivots1'!$A:$E,4,0))</f>
        <v>45504</v>
      </c>
      <c r="L366" s="190">
        <f>IF(VLOOKUP(A366,'Aux - pivots1'!$A:$E,5,0)=0, "",VLOOKUP(A366,'Aux - pivots1'!$A:$E,5,0))</f>
        <v>45504</v>
      </c>
    </row>
    <row r="367" spans="1:12" ht="16.2">
      <c r="A367" s="31" t="str">
        <f t="shared" si="5"/>
        <v>modesg_out_empr_info_nfinccm_trnvr_own_prfrmnce_algnd</v>
      </c>
      <c r="B367" s="174" t="s">
        <v>28</v>
      </c>
      <c r="C367" s="169" t="s">
        <v>301</v>
      </c>
      <c r="D367" s="165" t="s">
        <v>40</v>
      </c>
      <c r="E367" s="166" t="s">
        <v>312</v>
      </c>
      <c r="F367" s="165" t="s">
        <v>246</v>
      </c>
      <c r="G367" s="167" t="str">
        <f>VLOOKUP(A367,Plano_V3!$A$27:$G$573,7,0)</f>
        <v>2. Em Teste</v>
      </c>
      <c r="H367" s="167" t="s">
        <v>478</v>
      </c>
      <c r="I367" s="176"/>
      <c r="J367" s="190">
        <f>IF(VLOOKUP(A367,'Aux - pivots1'!$A:$E,3,0)=0, "",VLOOKUP(A367,'Aux - pivots1'!$A:$E,3,0))</f>
        <v>45490</v>
      </c>
      <c r="K367" s="190">
        <f>IF(VLOOKUP(A367,'Aux - pivots1'!$A:$E,4,0)=0, "",VLOOKUP(A367,'Aux - pivots1'!$A:$E,4,0))</f>
        <v>45504</v>
      </c>
      <c r="L367" s="190">
        <f>IF(VLOOKUP(A367,'Aux - pivots1'!$A:$E,5,0)=0, "",VLOOKUP(A367,'Aux - pivots1'!$A:$E,5,0))</f>
        <v>45504</v>
      </c>
    </row>
    <row r="368" spans="1:12" ht="16.2">
      <c r="A368" s="31" t="str">
        <f t="shared" si="5"/>
        <v>modesg_out_empr_info_nfinccm_trnvr_trnstn_alignd</v>
      </c>
      <c r="B368" s="174" t="s">
        <v>28</v>
      </c>
      <c r="C368" s="169" t="s">
        <v>301</v>
      </c>
      <c r="D368" s="165" t="s">
        <v>40</v>
      </c>
      <c r="E368" s="166" t="s">
        <v>312</v>
      </c>
      <c r="F368" s="165" t="s">
        <v>245</v>
      </c>
      <c r="G368" s="167" t="str">
        <f>VLOOKUP(A368,Plano_V3!$A$27:$G$573,7,0)</f>
        <v>2. Em Teste</v>
      </c>
      <c r="H368" s="167" t="s">
        <v>478</v>
      </c>
      <c r="I368" s="176"/>
      <c r="J368" s="190">
        <f>IF(VLOOKUP(A368,'Aux - pivots1'!$A:$E,3,0)=0, "",VLOOKUP(A368,'Aux - pivots1'!$A:$E,3,0))</f>
        <v>45490</v>
      </c>
      <c r="K368" s="190">
        <f>IF(VLOOKUP(A368,'Aux - pivots1'!$A:$E,4,0)=0, "",VLOOKUP(A368,'Aux - pivots1'!$A:$E,4,0))</f>
        <v>45504</v>
      </c>
      <c r="L368" s="190">
        <f>IF(VLOOKUP(A368,'Aux - pivots1'!$A:$E,5,0)=0, "",VLOOKUP(A368,'Aux - pivots1'!$A:$E,5,0))</f>
        <v>45504</v>
      </c>
    </row>
    <row r="369" spans="1:12" ht="16.2">
      <c r="A369" s="31" t="str">
        <f t="shared" si="5"/>
        <v>modesg_out_empr_info_nfinccm_trnvr_ttl_elgbl</v>
      </c>
      <c r="B369" s="174" t="s">
        <v>28</v>
      </c>
      <c r="C369" s="169" t="s">
        <v>301</v>
      </c>
      <c r="D369" s="165" t="s">
        <v>40</v>
      </c>
      <c r="E369" s="166" t="s">
        <v>312</v>
      </c>
      <c r="F369" s="165" t="s">
        <v>243</v>
      </c>
      <c r="G369" s="167" t="str">
        <f>VLOOKUP(A369,Plano_V3!$A$27:$G$573,7,0)</f>
        <v>2. Em Teste</v>
      </c>
      <c r="H369" s="167" t="s">
        <v>478</v>
      </c>
      <c r="I369" s="176"/>
      <c r="J369" s="190">
        <f>IF(VLOOKUP(A369,'Aux - pivots1'!$A:$E,3,0)=0, "",VLOOKUP(A369,'Aux - pivots1'!$A:$E,3,0))</f>
        <v>45490</v>
      </c>
      <c r="K369" s="190">
        <f>IF(VLOOKUP(A369,'Aux - pivots1'!$A:$E,4,0)=0, "",VLOOKUP(A369,'Aux - pivots1'!$A:$E,4,0))</f>
        <v>45504</v>
      </c>
      <c r="L369" s="190">
        <f>IF(VLOOKUP(A369,'Aux - pivots1'!$A:$E,5,0)=0, "",VLOOKUP(A369,'Aux - pivots1'!$A:$E,5,0))</f>
        <v>45504</v>
      </c>
    </row>
    <row r="370" spans="1:12" ht="16.2">
      <c r="A370" s="31" t="str">
        <f t="shared" si="5"/>
        <v>modesg_out_empr_info_nfincod_nace_esg</v>
      </c>
      <c r="B370" s="174" t="s">
        <v>28</v>
      </c>
      <c r="C370" s="169" t="s">
        <v>301</v>
      </c>
      <c r="D370" s="165" t="s">
        <v>40</v>
      </c>
      <c r="E370" s="166" t="s">
        <v>312</v>
      </c>
      <c r="F370" s="165" t="s">
        <v>272</v>
      </c>
      <c r="G370" s="167" t="str">
        <f>VLOOKUP(A370,Plano_V3!$A$27:$G$573,7,0)</f>
        <v>2. Em Teste</v>
      </c>
      <c r="H370" s="167" t="s">
        <v>478</v>
      </c>
      <c r="I370" s="176"/>
      <c r="J370" s="190" t="str">
        <f>IF(VLOOKUP(A370,'Aux - pivots1'!$A:$E,3,0)=0, "",VLOOKUP(A370,'Aux - pivots1'!$A:$E,3,0))</f>
        <v/>
      </c>
      <c r="K370" s="190" t="str">
        <f>IF(VLOOKUP(A370,'Aux - pivots1'!$A:$E,4,0)=0, "",VLOOKUP(A370,'Aux - pivots1'!$A:$E,4,0))</f>
        <v/>
      </c>
      <c r="L370" s="190">
        <f>IF(VLOOKUP(A370,'Aux - pivots1'!$A:$E,5,0)=0, "",VLOOKUP(A370,'Aux - pivots1'!$A:$E,5,0))</f>
        <v>45504</v>
      </c>
    </row>
    <row r="371" spans="1:12" ht="16.2">
      <c r="A371" s="31" t="str">
        <f t="shared" si="5"/>
        <v>modesg_out_empr_info_nfinflg_emprs_excl_paris</v>
      </c>
      <c r="B371" s="174" t="s">
        <v>28</v>
      </c>
      <c r="C371" s="169" t="s">
        <v>301</v>
      </c>
      <c r="D371" s="165" t="s">
        <v>40</v>
      </c>
      <c r="E371" s="166" t="s">
        <v>312</v>
      </c>
      <c r="F371" s="165" t="s">
        <v>314</v>
      </c>
      <c r="G371" s="167" t="str">
        <f>VLOOKUP(A371,Plano_V3!$A$27:$G$573,7,0)</f>
        <v>2. Em Teste</v>
      </c>
      <c r="H371" s="167" t="s">
        <v>478</v>
      </c>
      <c r="I371" s="176"/>
      <c r="J371" s="190">
        <f>IF(VLOOKUP(A371,'Aux - pivots1'!$A:$E,3,0)=0, "",VLOOKUP(A371,'Aux - pivots1'!$A:$E,3,0))</f>
        <v>45490</v>
      </c>
      <c r="K371" s="190">
        <f>IF(VLOOKUP(A371,'Aux - pivots1'!$A:$E,4,0)=0, "",VLOOKUP(A371,'Aux - pivots1'!$A:$E,4,0))</f>
        <v>45504</v>
      </c>
      <c r="L371" s="190">
        <f>IF(VLOOKUP(A371,'Aux - pivots1'!$A:$E,5,0)=0, "",VLOOKUP(A371,'Aux - pivots1'!$A:$E,5,0))</f>
        <v>45504</v>
      </c>
    </row>
    <row r="372" spans="1:12" ht="16.2">
      <c r="A372" s="31" t="str">
        <f t="shared" si="5"/>
        <v>modesg_out_empr_info_nfinflg_nfrd</v>
      </c>
      <c r="B372" s="174" t="s">
        <v>28</v>
      </c>
      <c r="C372" s="169" t="s">
        <v>301</v>
      </c>
      <c r="D372" s="165" t="s">
        <v>40</v>
      </c>
      <c r="E372" s="166" t="s">
        <v>312</v>
      </c>
      <c r="F372" s="165" t="s">
        <v>236</v>
      </c>
      <c r="G372" s="167" t="str">
        <f>VLOOKUP(A372,Plano_V3!$A$27:$G$573,7,0)</f>
        <v>2. Em Teste</v>
      </c>
      <c r="H372" s="167" t="s">
        <v>478</v>
      </c>
      <c r="I372" s="176"/>
      <c r="J372" s="190">
        <f>IF(VLOOKUP(A372,'Aux - pivots1'!$A:$E,3,0)=0, "",VLOOKUP(A372,'Aux - pivots1'!$A:$E,3,0))</f>
        <v>45490</v>
      </c>
      <c r="K372" s="190">
        <f>IF(VLOOKUP(A372,'Aux - pivots1'!$A:$E,4,0)=0, "",VLOOKUP(A372,'Aux - pivots1'!$A:$E,4,0))</f>
        <v>45504</v>
      </c>
      <c r="L372" s="190">
        <f>IF(VLOOKUP(A372,'Aux - pivots1'!$A:$E,5,0)=0, "",VLOOKUP(A372,'Aux - pivots1'!$A:$E,5,0))</f>
        <v>45504</v>
      </c>
    </row>
    <row r="373" spans="1:12" ht="16.2">
      <c r="A373" s="31" t="str">
        <f t="shared" si="5"/>
        <v>modesg_out_empr_info_nfinflg_rsc_fsc_agd</v>
      </c>
      <c r="B373" s="174" t="s">
        <v>28</v>
      </c>
      <c r="C373" s="169" t="s">
        <v>301</v>
      </c>
      <c r="D373" s="165" t="s">
        <v>40</v>
      </c>
      <c r="E373" s="166" t="s">
        <v>312</v>
      </c>
      <c r="F373" s="165" t="s">
        <v>273</v>
      </c>
      <c r="G373" s="167" t="str">
        <f>VLOOKUP(A373,Plano_V3!$A$27:$G$573,7,0)</f>
        <v>2. Em Teste</v>
      </c>
      <c r="H373" s="167" t="s">
        <v>478</v>
      </c>
      <c r="I373" s="176"/>
      <c r="J373" s="190" t="str">
        <f>IF(VLOOKUP(A373,'Aux - pivots1'!$A:$E,3,0)=0, "",VLOOKUP(A373,'Aux - pivots1'!$A:$E,3,0))</f>
        <v/>
      </c>
      <c r="K373" s="190" t="str">
        <f>IF(VLOOKUP(A373,'Aux - pivots1'!$A:$E,4,0)=0, "",VLOOKUP(A373,'Aux - pivots1'!$A:$E,4,0))</f>
        <v/>
      </c>
      <c r="L373" s="190">
        <f>IF(VLOOKUP(A373,'Aux - pivots1'!$A:$E,5,0)=0, "",VLOOKUP(A373,'Aux - pivots1'!$A:$E,5,0))</f>
        <v>45504</v>
      </c>
    </row>
    <row r="374" spans="1:12" ht="16.2">
      <c r="A374" s="31" t="str">
        <f t="shared" si="5"/>
        <v>modesg_out_empr_info_nfinflg_rsc_fsc_crnc</v>
      </c>
      <c r="B374" s="174" t="s">
        <v>28</v>
      </c>
      <c r="C374" s="169" t="s">
        <v>301</v>
      </c>
      <c r="D374" s="165" t="s">
        <v>40</v>
      </c>
      <c r="E374" s="166" t="s">
        <v>312</v>
      </c>
      <c r="F374" s="165" t="s">
        <v>274</v>
      </c>
      <c r="G374" s="167" t="str">
        <f>VLOOKUP(A374,Plano_V3!$A$27:$G$573,7,0)</f>
        <v>2. Em Teste</v>
      </c>
      <c r="H374" s="167" t="s">
        <v>478</v>
      </c>
      <c r="I374" s="176"/>
      <c r="J374" s="190" t="str">
        <f>IF(VLOOKUP(A374,'Aux - pivots1'!$A:$E,3,0)=0, "",VLOOKUP(A374,'Aux - pivots1'!$A:$E,3,0))</f>
        <v/>
      </c>
      <c r="K374" s="190" t="str">
        <f>IF(VLOOKUP(A374,'Aux - pivots1'!$A:$E,4,0)=0, "",VLOOKUP(A374,'Aux - pivots1'!$A:$E,4,0))</f>
        <v/>
      </c>
      <c r="L374" s="190">
        <f>IF(VLOOKUP(A374,'Aux - pivots1'!$A:$E,5,0)=0, "",VLOOKUP(A374,'Aux - pivots1'!$A:$E,5,0))</f>
        <v>45504</v>
      </c>
    </row>
    <row r="375" spans="1:12" ht="16.2">
      <c r="A375" s="31" t="str">
        <f t="shared" si="5"/>
        <v>modesg_out_empr_info_nfinorigem_alinhamentos</v>
      </c>
      <c r="B375" s="174" t="s">
        <v>28</v>
      </c>
      <c r="C375" s="169" t="s">
        <v>301</v>
      </c>
      <c r="D375" s="165" t="s">
        <v>40</v>
      </c>
      <c r="E375" s="166" t="s">
        <v>312</v>
      </c>
      <c r="F375" s="165" t="s">
        <v>315</v>
      </c>
      <c r="G375" s="167" t="str">
        <f>VLOOKUP(A375,Plano_V3!$A$27:$G$573,7,0)</f>
        <v>2. Em Teste</v>
      </c>
      <c r="H375" s="167" t="s">
        <v>478</v>
      </c>
      <c r="I375" s="176"/>
      <c r="J375" s="190" t="str">
        <f>IF(VLOOKUP(A375,'Aux - pivots1'!$A:$E,3,0)=0, "",VLOOKUP(A375,'Aux - pivots1'!$A:$E,3,0))</f>
        <v/>
      </c>
      <c r="K375" s="190" t="str">
        <f>IF(VLOOKUP(A375,'Aux - pivots1'!$A:$E,4,0)=0, "",VLOOKUP(A375,'Aux - pivots1'!$A:$E,4,0))</f>
        <v/>
      </c>
      <c r="L375" s="190">
        <f>IF(VLOOKUP(A375,'Aux - pivots1'!$A:$E,5,0)=0, "",VLOOKUP(A375,'Aux - pivots1'!$A:$E,5,0))</f>
        <v>45504</v>
      </c>
    </row>
    <row r="376" spans="1:12" ht="16.2">
      <c r="A376" s="31" t="str">
        <f t="shared" si="5"/>
        <v>modesg_out_empr_info_nfinorigem_flg_emprs_excl_paris</v>
      </c>
      <c r="B376" s="174" t="s">
        <v>28</v>
      </c>
      <c r="C376" s="169" t="s">
        <v>301</v>
      </c>
      <c r="D376" s="165" t="s">
        <v>40</v>
      </c>
      <c r="E376" s="166" t="s">
        <v>312</v>
      </c>
      <c r="F376" s="165" t="s">
        <v>316</v>
      </c>
      <c r="G376" s="167" t="str">
        <f>VLOOKUP(A376,Plano_V3!$A$27:$G$573,7,0)</f>
        <v>2. Em Teste</v>
      </c>
      <c r="H376" s="167" t="s">
        <v>478</v>
      </c>
      <c r="I376" s="176"/>
      <c r="J376" s="190" t="str">
        <f>IF(VLOOKUP(A376,'Aux - pivots1'!$A:$E,3,0)=0, "",VLOOKUP(A376,'Aux - pivots1'!$A:$E,3,0))</f>
        <v/>
      </c>
      <c r="K376" s="190" t="str">
        <f>IF(VLOOKUP(A376,'Aux - pivots1'!$A:$E,4,0)=0, "",VLOOKUP(A376,'Aux - pivots1'!$A:$E,4,0))</f>
        <v/>
      </c>
      <c r="L376" s="190">
        <f>IF(VLOOKUP(A376,'Aux - pivots1'!$A:$E,5,0)=0, "",VLOOKUP(A376,'Aux - pivots1'!$A:$E,5,0))</f>
        <v>45504</v>
      </c>
    </row>
    <row r="377" spans="1:12" ht="16.2">
      <c r="A377" s="31" t="str">
        <f t="shared" si="5"/>
        <v>modesg_out_empr_info_nfinorigem_flg_nfrd</v>
      </c>
      <c r="B377" s="174" t="s">
        <v>28</v>
      </c>
      <c r="C377" s="169" t="s">
        <v>301</v>
      </c>
      <c r="D377" s="165" t="s">
        <v>40</v>
      </c>
      <c r="E377" s="166" t="s">
        <v>312</v>
      </c>
      <c r="F377" s="165" t="s">
        <v>317</v>
      </c>
      <c r="G377" s="167" t="str">
        <f>VLOOKUP(A377,Plano_V3!$A$27:$G$573,7,0)</f>
        <v>2. Em Teste</v>
      </c>
      <c r="H377" s="167" t="s">
        <v>478</v>
      </c>
      <c r="I377" s="176"/>
      <c r="J377" s="190" t="str">
        <f>IF(VLOOKUP(A377,'Aux - pivots1'!$A:$E,3,0)=0, "",VLOOKUP(A377,'Aux - pivots1'!$A:$E,3,0))</f>
        <v/>
      </c>
      <c r="K377" s="190" t="str">
        <f>IF(VLOOKUP(A377,'Aux - pivots1'!$A:$E,4,0)=0, "",VLOOKUP(A377,'Aux - pivots1'!$A:$E,4,0))</f>
        <v/>
      </c>
      <c r="L377" s="190">
        <f>IF(VLOOKUP(A377,'Aux - pivots1'!$A:$E,5,0)=0, "",VLOOKUP(A377,'Aux - pivots1'!$A:$E,5,0))</f>
        <v>45504</v>
      </c>
    </row>
    <row r="378" spans="1:12" ht="16.2">
      <c r="A378" s="31" t="str">
        <f t="shared" si="5"/>
        <v>modesg_out_empr_info_nfinorigem_flg_rsc_fsc_agd</v>
      </c>
      <c r="B378" s="174" t="s">
        <v>28</v>
      </c>
      <c r="C378" s="169" t="s">
        <v>301</v>
      </c>
      <c r="D378" s="165" t="s">
        <v>40</v>
      </c>
      <c r="E378" s="166" t="s">
        <v>312</v>
      </c>
      <c r="F378" s="165" t="s">
        <v>304</v>
      </c>
      <c r="G378" s="167" t="str">
        <f>VLOOKUP(A378,Plano_V3!$A$27:$G$573,7,0)</f>
        <v>2. Em Teste</v>
      </c>
      <c r="H378" s="167" t="s">
        <v>478</v>
      </c>
      <c r="I378" s="176"/>
      <c r="J378" s="190" t="str">
        <f>IF(VLOOKUP(A378,'Aux - pivots1'!$A:$E,3,0)=0, "",VLOOKUP(A378,'Aux - pivots1'!$A:$E,3,0))</f>
        <v/>
      </c>
      <c r="K378" s="190" t="str">
        <f>IF(VLOOKUP(A378,'Aux - pivots1'!$A:$E,4,0)=0, "",VLOOKUP(A378,'Aux - pivots1'!$A:$E,4,0))</f>
        <v/>
      </c>
      <c r="L378" s="190">
        <f>IF(VLOOKUP(A378,'Aux - pivots1'!$A:$E,5,0)=0, "",VLOOKUP(A378,'Aux - pivots1'!$A:$E,5,0))</f>
        <v>45504</v>
      </c>
    </row>
    <row r="379" spans="1:12" ht="16.2">
      <c r="A379" s="31" t="str">
        <f t="shared" si="5"/>
        <v>modesg_out_empr_info_nfinorigem_flg_rsc_fsc_crnc</v>
      </c>
      <c r="B379" s="174" t="s">
        <v>28</v>
      </c>
      <c r="C379" s="169" t="s">
        <v>301</v>
      </c>
      <c r="D379" s="165" t="s">
        <v>40</v>
      </c>
      <c r="E379" s="166" t="s">
        <v>312</v>
      </c>
      <c r="F379" s="165" t="s">
        <v>305</v>
      </c>
      <c r="G379" s="167" t="str">
        <f>VLOOKUP(A379,Plano_V3!$A$27:$G$573,7,0)</f>
        <v>2. Em Teste</v>
      </c>
      <c r="H379" s="167" t="s">
        <v>478</v>
      </c>
      <c r="I379" s="176"/>
      <c r="J379" s="190" t="str">
        <f>IF(VLOOKUP(A379,'Aux - pivots1'!$A:$E,3,0)=0, "",VLOOKUP(A379,'Aux - pivots1'!$A:$E,3,0))</f>
        <v/>
      </c>
      <c r="K379" s="190" t="str">
        <f>IF(VLOOKUP(A379,'Aux - pivots1'!$A:$E,4,0)=0, "",VLOOKUP(A379,'Aux - pivots1'!$A:$E,4,0))</f>
        <v/>
      </c>
      <c r="L379" s="190">
        <f>IF(VLOOKUP(A379,'Aux - pivots1'!$A:$E,5,0)=0, "",VLOOKUP(A379,'Aux - pivots1'!$A:$E,5,0))</f>
        <v>45504</v>
      </c>
    </row>
    <row r="380" spans="1:12" ht="16.2">
      <c r="A380" s="31" t="str">
        <f t="shared" si="5"/>
        <v>modesg_out_empr_info_nfinorigem_scp1_emss</v>
      </c>
      <c r="B380" s="174" t="s">
        <v>28</v>
      </c>
      <c r="C380" s="169" t="s">
        <v>301</v>
      </c>
      <c r="D380" s="165" t="s">
        <v>40</v>
      </c>
      <c r="E380" s="166" t="s">
        <v>312</v>
      </c>
      <c r="F380" s="165" t="s">
        <v>306</v>
      </c>
      <c r="G380" s="167" t="str">
        <f>VLOOKUP(A380,Plano_V3!$A$27:$G$573,7,0)</f>
        <v>2. Em Teste</v>
      </c>
      <c r="H380" s="167" t="s">
        <v>478</v>
      </c>
      <c r="I380" s="176"/>
      <c r="J380" s="190" t="str">
        <f>IF(VLOOKUP(A380,'Aux - pivots1'!$A:$E,3,0)=0, "",VLOOKUP(A380,'Aux - pivots1'!$A:$E,3,0))</f>
        <v/>
      </c>
      <c r="K380" s="190" t="str">
        <f>IF(VLOOKUP(A380,'Aux - pivots1'!$A:$E,4,0)=0, "",VLOOKUP(A380,'Aux - pivots1'!$A:$E,4,0))</f>
        <v/>
      </c>
      <c r="L380" s="190">
        <f>IF(VLOOKUP(A380,'Aux - pivots1'!$A:$E,5,0)=0, "",VLOOKUP(A380,'Aux - pivots1'!$A:$E,5,0))</f>
        <v>45504</v>
      </c>
    </row>
    <row r="381" spans="1:12" ht="16.2">
      <c r="A381" s="31" t="str">
        <f t="shared" si="5"/>
        <v>modesg_out_empr_info_nfinorigem_scp2_emss</v>
      </c>
      <c r="B381" s="174" t="s">
        <v>28</v>
      </c>
      <c r="C381" s="169" t="s">
        <v>301</v>
      </c>
      <c r="D381" s="165" t="s">
        <v>40</v>
      </c>
      <c r="E381" s="166" t="s">
        <v>312</v>
      </c>
      <c r="F381" s="165" t="s">
        <v>307</v>
      </c>
      <c r="G381" s="167" t="str">
        <f>VLOOKUP(A381,Plano_V3!$A$27:$G$573,7,0)</f>
        <v>2. Em Teste</v>
      </c>
      <c r="H381" s="167" t="s">
        <v>478</v>
      </c>
      <c r="I381" s="176"/>
      <c r="J381" s="190" t="str">
        <f>IF(VLOOKUP(A381,'Aux - pivots1'!$A:$E,3,0)=0, "",VLOOKUP(A381,'Aux - pivots1'!$A:$E,3,0))</f>
        <v/>
      </c>
      <c r="K381" s="190" t="str">
        <f>IF(VLOOKUP(A381,'Aux - pivots1'!$A:$E,4,0)=0, "",VLOOKUP(A381,'Aux - pivots1'!$A:$E,4,0))</f>
        <v/>
      </c>
      <c r="L381" s="190">
        <f>IF(VLOOKUP(A381,'Aux - pivots1'!$A:$E,5,0)=0, "",VLOOKUP(A381,'Aux - pivots1'!$A:$E,5,0))</f>
        <v>45504</v>
      </c>
    </row>
    <row r="382" spans="1:12" ht="16.2">
      <c r="A382" s="31" t="str">
        <f t="shared" si="5"/>
        <v>modesg_out_empr_info_nfinorigem_scp3_emss</v>
      </c>
      <c r="B382" s="174" t="s">
        <v>28</v>
      </c>
      <c r="C382" s="169" t="s">
        <v>301</v>
      </c>
      <c r="D382" s="165" t="s">
        <v>40</v>
      </c>
      <c r="E382" s="166" t="s">
        <v>312</v>
      </c>
      <c r="F382" s="165" t="s">
        <v>308</v>
      </c>
      <c r="G382" s="167" t="str">
        <f>VLOOKUP(A382,Plano_V3!$A$27:$G$573,7,0)</f>
        <v>2. Em Teste</v>
      </c>
      <c r="H382" s="167" t="s">
        <v>478</v>
      </c>
      <c r="I382" s="176"/>
      <c r="J382" s="190" t="str">
        <f>IF(VLOOKUP(A382,'Aux - pivots1'!$A:$E,3,0)=0, "",VLOOKUP(A382,'Aux - pivots1'!$A:$E,3,0))</f>
        <v/>
      </c>
      <c r="K382" s="190" t="str">
        <f>IF(VLOOKUP(A382,'Aux - pivots1'!$A:$E,4,0)=0, "",VLOOKUP(A382,'Aux - pivots1'!$A:$E,4,0))</f>
        <v/>
      </c>
      <c r="L382" s="190">
        <f>IF(VLOOKUP(A382,'Aux - pivots1'!$A:$E,5,0)=0, "",VLOOKUP(A382,'Aux - pivots1'!$A:$E,5,0))</f>
        <v>45504</v>
      </c>
    </row>
    <row r="383" spans="1:12" ht="16.2">
      <c r="A383" s="31" t="str">
        <f t="shared" si="5"/>
        <v>modesg_out_empr_info_nfinref_date</v>
      </c>
      <c r="B383" s="174" t="s">
        <v>28</v>
      </c>
      <c r="C383" s="169" t="s">
        <v>301</v>
      </c>
      <c r="D383" s="165" t="s">
        <v>40</v>
      </c>
      <c r="E383" s="166" t="s">
        <v>312</v>
      </c>
      <c r="F383" s="165" t="s">
        <v>73</v>
      </c>
      <c r="G383" s="167" t="str">
        <f>VLOOKUP(A383,Plano_V3!$A$27:$G$573,7,0)</f>
        <v>1. Concluído</v>
      </c>
      <c r="H383" s="167" t="s">
        <v>477</v>
      </c>
      <c r="I383" s="197"/>
      <c r="J383" s="190" t="str">
        <f>IF(VLOOKUP(A383,'Aux - pivots1'!$A:$E,3,0)=0, "",VLOOKUP(A383,'Aux - pivots1'!$A:$E,3,0))</f>
        <v/>
      </c>
      <c r="K383" s="190" t="str">
        <f>IF(VLOOKUP(A383,'Aux - pivots1'!$A:$E,4,0)=0, "",VLOOKUP(A383,'Aux - pivots1'!$A:$E,4,0))</f>
        <v/>
      </c>
      <c r="L383" s="190" t="str">
        <f>IF(VLOOKUP(A383,'Aux - pivots1'!$A:$E,5,0)=0, "",VLOOKUP(A383,'Aux - pivots1'!$A:$E,5,0))</f>
        <v/>
      </c>
    </row>
    <row r="384" spans="1:12" ht="16.2">
      <c r="A384" s="31" t="str">
        <f t="shared" si="5"/>
        <v>modesg_out_empr_info_nfinscp1_emss</v>
      </c>
      <c r="B384" s="174" t="s">
        <v>28</v>
      </c>
      <c r="C384" s="169" t="s">
        <v>301</v>
      </c>
      <c r="D384" s="165" t="s">
        <v>40</v>
      </c>
      <c r="E384" s="166" t="s">
        <v>312</v>
      </c>
      <c r="F384" s="165" t="s">
        <v>276</v>
      </c>
      <c r="G384" s="167" t="str">
        <f>VLOOKUP(A384,Plano_V3!$A$27:$G$573,7,0)</f>
        <v>2. Em Teste</v>
      </c>
      <c r="H384" s="167" t="s">
        <v>478</v>
      </c>
      <c r="I384" s="176"/>
      <c r="J384" s="190">
        <f>IF(VLOOKUP(A384,'Aux - pivots1'!$A:$E,3,0)=0, "",VLOOKUP(A384,'Aux - pivots1'!$A:$E,3,0))</f>
        <v>45490</v>
      </c>
      <c r="K384" s="190">
        <f>IF(VLOOKUP(A384,'Aux - pivots1'!$A:$E,4,0)=0, "",VLOOKUP(A384,'Aux - pivots1'!$A:$E,4,0))</f>
        <v>45504</v>
      </c>
      <c r="L384" s="190">
        <f>IF(VLOOKUP(A384,'Aux - pivots1'!$A:$E,5,0)=0, "",VLOOKUP(A384,'Aux - pivots1'!$A:$E,5,0))</f>
        <v>45504</v>
      </c>
    </row>
    <row r="385" spans="1:12" ht="16.2">
      <c r="A385" s="31" t="str">
        <f t="shared" si="5"/>
        <v>modesg_out_empr_info_nfinscp2_emss</v>
      </c>
      <c r="B385" s="174" t="s">
        <v>28</v>
      </c>
      <c r="C385" s="169" t="s">
        <v>301</v>
      </c>
      <c r="D385" s="165" t="s">
        <v>40</v>
      </c>
      <c r="E385" s="166" t="s">
        <v>312</v>
      </c>
      <c r="F385" s="165" t="s">
        <v>277</v>
      </c>
      <c r="G385" s="167" t="str">
        <f>VLOOKUP(A385,Plano_V3!$A$27:$G$573,7,0)</f>
        <v>2. Em Teste</v>
      </c>
      <c r="H385" s="167" t="s">
        <v>478</v>
      </c>
      <c r="I385" s="176"/>
      <c r="J385" s="190">
        <f>IF(VLOOKUP(A385,'Aux - pivots1'!$A:$E,3,0)=0, "",VLOOKUP(A385,'Aux - pivots1'!$A:$E,3,0))</f>
        <v>45490</v>
      </c>
      <c r="K385" s="190">
        <f>IF(VLOOKUP(A385,'Aux - pivots1'!$A:$E,4,0)=0, "",VLOOKUP(A385,'Aux - pivots1'!$A:$E,4,0))</f>
        <v>45504</v>
      </c>
      <c r="L385" s="190">
        <f>IF(VLOOKUP(A385,'Aux - pivots1'!$A:$E,5,0)=0, "",VLOOKUP(A385,'Aux - pivots1'!$A:$E,5,0))</f>
        <v>45504</v>
      </c>
    </row>
    <row r="386" spans="1:12" ht="16.2">
      <c r="A386" s="31" t="str">
        <f t="shared" si="5"/>
        <v>modesg_out_empr_info_nfinscp3_emss</v>
      </c>
      <c r="B386" s="174" t="s">
        <v>28</v>
      </c>
      <c r="C386" s="169" t="s">
        <v>301</v>
      </c>
      <c r="D386" s="165" t="s">
        <v>40</v>
      </c>
      <c r="E386" s="166" t="s">
        <v>312</v>
      </c>
      <c r="F386" s="165" t="s">
        <v>278</v>
      </c>
      <c r="G386" s="167" t="str">
        <f>VLOOKUP(A386,Plano_V3!$A$27:$G$573,7,0)</f>
        <v>2. Em Teste</v>
      </c>
      <c r="H386" s="167" t="s">
        <v>478</v>
      </c>
      <c r="I386" s="176"/>
      <c r="J386" s="190">
        <f>IF(VLOOKUP(A386,'Aux - pivots1'!$A:$E,3,0)=0, "",VLOOKUP(A386,'Aux - pivots1'!$A:$E,3,0))</f>
        <v>45490</v>
      </c>
      <c r="K386" s="190">
        <f>IF(VLOOKUP(A386,'Aux - pivots1'!$A:$E,4,0)=0, "",VLOOKUP(A386,'Aux - pivots1'!$A:$E,4,0))</f>
        <v>45504</v>
      </c>
      <c r="L386" s="190">
        <f>IF(VLOOKUP(A386,'Aux - pivots1'!$A:$E,5,0)=0, "",VLOOKUP(A386,'Aux - pivots1'!$A:$E,5,0))</f>
        <v>45504</v>
      </c>
    </row>
    <row r="387" spans="1:12" ht="16.2">
      <c r="A387" s="31" t="str">
        <f t="shared" si="5"/>
        <v>modesg_out_empr_info_nfinzcliente</v>
      </c>
      <c r="B387" s="174" t="s">
        <v>28</v>
      </c>
      <c r="C387" s="169" t="s">
        <v>301</v>
      </c>
      <c r="D387" s="165" t="s">
        <v>40</v>
      </c>
      <c r="E387" s="166" t="s">
        <v>312</v>
      </c>
      <c r="F387" s="165" t="s">
        <v>203</v>
      </c>
      <c r="G387" s="167" t="str">
        <f>VLOOKUP(A387,Plano_V3!$A$27:$G$573,7,0)</f>
        <v>1. Concluído</v>
      </c>
      <c r="H387" s="167" t="s">
        <v>477</v>
      </c>
      <c r="I387" s="197"/>
      <c r="J387" s="190" t="str">
        <f>IF(VLOOKUP(A387,'Aux - pivots1'!$A:$E,3,0)=0, "",VLOOKUP(A387,'Aux - pivots1'!$A:$E,3,0))</f>
        <v/>
      </c>
      <c r="K387" s="190" t="str">
        <f>IF(VLOOKUP(A387,'Aux - pivots1'!$A:$E,4,0)=0, "",VLOOKUP(A387,'Aux - pivots1'!$A:$E,4,0))</f>
        <v/>
      </c>
      <c r="L387" s="190" t="str">
        <f>IF(VLOOKUP(A387,'Aux - pivots1'!$A:$E,5,0)=0, "",VLOOKUP(A387,'Aux - pivots1'!$A:$E,5,0))</f>
        <v/>
      </c>
    </row>
    <row r="388" spans="1:12" ht="16.2">
      <c r="A388" s="31" t="str">
        <f t="shared" si="5"/>
        <v>modesg_out_emss_vclsn.a.</v>
      </c>
      <c r="B388" s="174" t="s">
        <v>28</v>
      </c>
      <c r="C388" s="169" t="s">
        <v>301</v>
      </c>
      <c r="D388" s="165" t="s">
        <v>36</v>
      </c>
      <c r="E388" s="166" t="s">
        <v>318</v>
      </c>
      <c r="F388" s="165" t="s">
        <v>38</v>
      </c>
      <c r="G388" s="167" t="str">
        <f>VLOOKUP(A388,Plano_V3!$A$27:$G$573,7,0)</f>
        <v>4. Validação EF</v>
      </c>
      <c r="H388" s="167" t="s">
        <v>478</v>
      </c>
      <c r="I388" s="176" t="s">
        <v>506</v>
      </c>
      <c r="J388" s="190">
        <f>IF(VLOOKUP(A388,'Aux - pivots1'!$A:$E,3,0)=0, "",VLOOKUP(A388,'Aux - pivots1'!$A:$E,3,0))</f>
        <v>45506</v>
      </c>
      <c r="K388" s="190" t="str">
        <f>IF(VLOOKUP(A388,'Aux - pivots1'!$A:$E,4,0)=0, "",VLOOKUP(A388,'Aux - pivots1'!$A:$E,4,0))</f>
        <v/>
      </c>
      <c r="L388" s="190" t="str">
        <f>IF(VLOOKUP(A388,'Aux - pivots1'!$A:$E,5,0)=0, "",VLOOKUP(A388,'Aux - pivots1'!$A:$E,5,0))</f>
        <v/>
      </c>
    </row>
    <row r="389" spans="1:12" ht="16.2">
      <c r="A389" s="31" t="str">
        <f t="shared" si="5"/>
        <v>modesg_out_emss_vclscempbem</v>
      </c>
      <c r="B389" s="174" t="s">
        <v>28</v>
      </c>
      <c r="C389" s="169" t="s">
        <v>301</v>
      </c>
      <c r="D389" s="165" t="s">
        <v>40</v>
      </c>
      <c r="E389" s="166" t="s">
        <v>318</v>
      </c>
      <c r="F389" s="165" t="s">
        <v>41</v>
      </c>
      <c r="G389" s="167" t="str">
        <f>VLOOKUP(A389,Plano_V3!$A$27:$G$573,7,0)</f>
        <v>1. Concluído</v>
      </c>
      <c r="H389" s="167" t="s">
        <v>477</v>
      </c>
      <c r="I389" s="197" t="s">
        <v>506</v>
      </c>
      <c r="J389" s="190" t="str">
        <f>IF(VLOOKUP(A389,'Aux - pivots1'!$A:$E,3,0)=0, "",VLOOKUP(A389,'Aux - pivots1'!$A:$E,3,0))</f>
        <v/>
      </c>
      <c r="K389" s="190" t="str">
        <f>IF(VLOOKUP(A389,'Aux - pivots1'!$A:$E,4,0)=0, "",VLOOKUP(A389,'Aux - pivots1'!$A:$E,4,0))</f>
        <v/>
      </c>
      <c r="L389" s="190" t="str">
        <f>IF(VLOOKUP(A389,'Aux - pivots1'!$A:$E,5,0)=0, "",VLOOKUP(A389,'Aux - pivots1'!$A:$E,5,0))</f>
        <v/>
      </c>
    </row>
    <row r="390" spans="1:12" ht="16.2">
      <c r="A390" s="31" t="str">
        <f t="shared" si="5"/>
        <v>modesg_out_emss_vclsckbalbem</v>
      </c>
      <c r="B390" s="174" t="s">
        <v>28</v>
      </c>
      <c r="C390" s="169" t="s">
        <v>301</v>
      </c>
      <c r="D390" s="165" t="s">
        <v>40</v>
      </c>
      <c r="E390" s="166" t="s">
        <v>318</v>
      </c>
      <c r="F390" s="165" t="s">
        <v>43</v>
      </c>
      <c r="G390" s="167" t="str">
        <f>VLOOKUP(A390,Plano_V3!$A$27:$G$573,7,0)</f>
        <v>1. Concluído</v>
      </c>
      <c r="H390" s="167" t="s">
        <v>477</v>
      </c>
      <c r="I390" s="197" t="s">
        <v>506</v>
      </c>
      <c r="J390" s="190" t="str">
        <f>IF(VLOOKUP(A390,'Aux - pivots1'!$A:$E,3,0)=0, "",VLOOKUP(A390,'Aux - pivots1'!$A:$E,3,0))</f>
        <v/>
      </c>
      <c r="K390" s="190" t="str">
        <f>IF(VLOOKUP(A390,'Aux - pivots1'!$A:$E,4,0)=0, "",VLOOKUP(A390,'Aux - pivots1'!$A:$E,4,0))</f>
        <v/>
      </c>
      <c r="L390" s="190" t="str">
        <f>IF(VLOOKUP(A390,'Aux - pivots1'!$A:$E,5,0)=0, "",VLOOKUP(A390,'Aux - pivots1'!$A:$E,5,0))</f>
        <v/>
      </c>
    </row>
    <row r="391" spans="1:12" ht="16.2">
      <c r="A391" s="31" t="str">
        <f t="shared" si="5"/>
        <v>modesg_out_emss_vclsckctabem</v>
      </c>
      <c r="B391" s="174" t="s">
        <v>28</v>
      </c>
      <c r="C391" s="169" t="s">
        <v>301</v>
      </c>
      <c r="D391" s="165" t="s">
        <v>40</v>
      </c>
      <c r="E391" s="166" t="s">
        <v>318</v>
      </c>
      <c r="F391" s="165" t="s">
        <v>44</v>
      </c>
      <c r="G391" s="167" t="str">
        <f>VLOOKUP(A391,Plano_V3!$A$27:$G$573,7,0)</f>
        <v>1. Concluído</v>
      </c>
      <c r="H391" s="167" t="s">
        <v>477</v>
      </c>
      <c r="I391" s="197" t="s">
        <v>506</v>
      </c>
      <c r="J391" s="190" t="str">
        <f>IF(VLOOKUP(A391,'Aux - pivots1'!$A:$E,3,0)=0, "",VLOOKUP(A391,'Aux - pivots1'!$A:$E,3,0))</f>
        <v/>
      </c>
      <c r="K391" s="190" t="str">
        <f>IF(VLOOKUP(A391,'Aux - pivots1'!$A:$E,4,0)=0, "",VLOOKUP(A391,'Aux - pivots1'!$A:$E,4,0))</f>
        <v/>
      </c>
      <c r="L391" s="190" t="str">
        <f>IF(VLOOKUP(A391,'Aux - pivots1'!$A:$E,5,0)=0, "",VLOOKUP(A391,'Aux - pivots1'!$A:$E,5,0))</f>
        <v/>
      </c>
    </row>
    <row r="392" spans="1:12" ht="16.2">
      <c r="A392" s="31" t="str">
        <f t="shared" ref="A392:A455" si="6">E392&amp;F392</f>
        <v>modesg_out_emss_vclsckrefbem</v>
      </c>
      <c r="B392" s="174" t="s">
        <v>28</v>
      </c>
      <c r="C392" s="169" t="s">
        <v>301</v>
      </c>
      <c r="D392" s="165" t="s">
        <v>40</v>
      </c>
      <c r="E392" s="166" t="s">
        <v>318</v>
      </c>
      <c r="F392" s="165" t="s">
        <v>45</v>
      </c>
      <c r="G392" s="167" t="str">
        <f>VLOOKUP(A392,Plano_V3!$A$27:$G$573,7,0)</f>
        <v>1. Concluído</v>
      </c>
      <c r="H392" s="167" t="s">
        <v>477</v>
      </c>
      <c r="I392" s="197" t="s">
        <v>506</v>
      </c>
      <c r="J392" s="190" t="str">
        <f>IF(VLOOKUP(A392,'Aux - pivots1'!$A:$E,3,0)=0, "",VLOOKUP(A392,'Aux - pivots1'!$A:$E,3,0))</f>
        <v/>
      </c>
      <c r="K392" s="190" t="str">
        <f>IF(VLOOKUP(A392,'Aux - pivots1'!$A:$E,4,0)=0, "",VLOOKUP(A392,'Aux - pivots1'!$A:$E,4,0))</f>
        <v/>
      </c>
      <c r="L392" s="190" t="str">
        <f>IF(VLOOKUP(A392,'Aux - pivots1'!$A:$E,5,0)=0, "",VLOOKUP(A392,'Aux - pivots1'!$A:$E,5,0))</f>
        <v/>
      </c>
    </row>
    <row r="393" spans="1:12" ht="16.2">
      <c r="A393" s="31" t="str">
        <f t="shared" si="6"/>
        <v>modesg_out_emss_vclscnsm_co2</v>
      </c>
      <c r="B393" s="174" t="s">
        <v>28</v>
      </c>
      <c r="C393" s="169" t="s">
        <v>301</v>
      </c>
      <c r="D393" s="165" t="s">
        <v>40</v>
      </c>
      <c r="E393" s="166" t="s">
        <v>318</v>
      </c>
      <c r="F393" s="165" t="s">
        <v>184</v>
      </c>
      <c r="G393" s="167" t="str">
        <f>VLOOKUP(A393,Plano_V3!$A$27:$G$573,7,0)</f>
        <v>3. Pendente de outros desenvolvimentos</v>
      </c>
      <c r="H393" s="167" t="s">
        <v>478</v>
      </c>
      <c r="I393" s="176" t="s">
        <v>506</v>
      </c>
      <c r="J393" s="190" t="str">
        <f>IF(VLOOKUP(A393,'Aux - pivots1'!$A:$E,3,0)=0, "",VLOOKUP(A393,'Aux - pivots1'!$A:$E,3,0))</f>
        <v/>
      </c>
      <c r="K393" s="190" t="str">
        <f>IF(VLOOKUP(A393,'Aux - pivots1'!$A:$E,4,0)=0, "",VLOOKUP(A393,'Aux - pivots1'!$A:$E,4,0))</f>
        <v/>
      </c>
      <c r="L393" s="190" t="str">
        <f>IF(VLOOKUP(A393,'Aux - pivots1'!$A:$E,5,0)=0, "",VLOOKUP(A393,'Aux - pivots1'!$A:$E,5,0))</f>
        <v/>
      </c>
    </row>
    <row r="394" spans="1:12" ht="16.2">
      <c r="A394" s="31" t="str">
        <f t="shared" si="6"/>
        <v>modesg_out_emss_vclsorigem_scp1_emss</v>
      </c>
      <c r="B394" s="174" t="s">
        <v>28</v>
      </c>
      <c r="C394" s="169" t="s">
        <v>301</v>
      </c>
      <c r="D394" s="165" t="s">
        <v>40</v>
      </c>
      <c r="E394" s="166" t="s">
        <v>318</v>
      </c>
      <c r="F394" s="165" t="s">
        <v>306</v>
      </c>
      <c r="G394" s="167" t="str">
        <f>VLOOKUP(A394,Plano_V3!$A$27:$G$573,7,0)</f>
        <v>3. Pendente de outros desenvolvimentos</v>
      </c>
      <c r="H394" s="167" t="s">
        <v>478</v>
      </c>
      <c r="I394" s="176" t="s">
        <v>506</v>
      </c>
      <c r="J394" s="190" t="str">
        <f>IF(VLOOKUP(A394,'Aux - pivots1'!$A:$E,3,0)=0, "",VLOOKUP(A394,'Aux - pivots1'!$A:$E,3,0))</f>
        <v/>
      </c>
      <c r="K394" s="190" t="str">
        <f>IF(VLOOKUP(A394,'Aux - pivots1'!$A:$E,4,0)=0, "",VLOOKUP(A394,'Aux - pivots1'!$A:$E,4,0))</f>
        <v/>
      </c>
      <c r="L394" s="190" t="str">
        <f>IF(VLOOKUP(A394,'Aux - pivots1'!$A:$E,5,0)=0, "",VLOOKUP(A394,'Aux - pivots1'!$A:$E,5,0))</f>
        <v/>
      </c>
    </row>
    <row r="395" spans="1:12" ht="16.2">
      <c r="A395" s="31" t="str">
        <f t="shared" si="6"/>
        <v>modesg_out_emss_vclsorigem_scp2_emss</v>
      </c>
      <c r="B395" s="174" t="s">
        <v>28</v>
      </c>
      <c r="C395" s="169" t="s">
        <v>301</v>
      </c>
      <c r="D395" s="165" t="s">
        <v>40</v>
      </c>
      <c r="E395" s="166" t="s">
        <v>318</v>
      </c>
      <c r="F395" s="165" t="s">
        <v>307</v>
      </c>
      <c r="G395" s="167" t="str">
        <f>VLOOKUP(A395,Plano_V3!$A$27:$G$573,7,0)</f>
        <v>3. Pendente de outros desenvolvimentos</v>
      </c>
      <c r="H395" s="167" t="s">
        <v>478</v>
      </c>
      <c r="I395" s="176" t="s">
        <v>506</v>
      </c>
      <c r="J395" s="190" t="str">
        <f>IF(VLOOKUP(A395,'Aux - pivots1'!$A:$E,3,0)=0, "",VLOOKUP(A395,'Aux - pivots1'!$A:$E,3,0))</f>
        <v/>
      </c>
      <c r="K395" s="190" t="str">
        <f>IF(VLOOKUP(A395,'Aux - pivots1'!$A:$E,4,0)=0, "",VLOOKUP(A395,'Aux - pivots1'!$A:$E,4,0))</f>
        <v/>
      </c>
      <c r="L395" s="190" t="str">
        <f>IF(VLOOKUP(A395,'Aux - pivots1'!$A:$E,5,0)=0, "",VLOOKUP(A395,'Aux - pivots1'!$A:$E,5,0))</f>
        <v/>
      </c>
    </row>
    <row r="396" spans="1:12" ht="16.2">
      <c r="A396" s="31" t="str">
        <f t="shared" si="6"/>
        <v>modesg_out_emss_vclsorigem_scp3_emss</v>
      </c>
      <c r="B396" s="174" t="s">
        <v>28</v>
      </c>
      <c r="C396" s="169" t="s">
        <v>301</v>
      </c>
      <c r="D396" s="165" t="s">
        <v>40</v>
      </c>
      <c r="E396" s="166" t="s">
        <v>318</v>
      </c>
      <c r="F396" s="165" t="s">
        <v>308</v>
      </c>
      <c r="G396" s="167" t="str">
        <f>VLOOKUP(A396,Plano_V3!$A$27:$G$573,7,0)</f>
        <v>3. Pendente de outros desenvolvimentos</v>
      </c>
      <c r="H396" s="167" t="s">
        <v>478</v>
      </c>
      <c r="I396" s="176" t="s">
        <v>506</v>
      </c>
      <c r="J396" s="190" t="str">
        <f>IF(VLOOKUP(A396,'Aux - pivots1'!$A:$E,3,0)=0, "",VLOOKUP(A396,'Aux - pivots1'!$A:$E,3,0))</f>
        <v/>
      </c>
      <c r="K396" s="190" t="str">
        <f>IF(VLOOKUP(A396,'Aux - pivots1'!$A:$E,4,0)=0, "",VLOOKUP(A396,'Aux - pivots1'!$A:$E,4,0))</f>
        <v/>
      </c>
      <c r="L396" s="190" t="str">
        <f>IF(VLOOKUP(A396,'Aux - pivots1'!$A:$E,5,0)=0, "",VLOOKUP(A396,'Aux - pivots1'!$A:$E,5,0))</f>
        <v/>
      </c>
    </row>
    <row r="397" spans="1:12" ht="16.2">
      <c r="A397" s="31" t="str">
        <f t="shared" si="6"/>
        <v>modesg_out_emss_vclsref_date</v>
      </c>
      <c r="B397" s="174" t="s">
        <v>28</v>
      </c>
      <c r="C397" s="169" t="s">
        <v>301</v>
      </c>
      <c r="D397" s="165" t="s">
        <v>40</v>
      </c>
      <c r="E397" s="166" t="s">
        <v>318</v>
      </c>
      <c r="F397" s="165" t="s">
        <v>73</v>
      </c>
      <c r="G397" s="167" t="str">
        <f>VLOOKUP(A397,Plano_V3!$A$27:$G$573,7,0)</f>
        <v>1. Concluído</v>
      </c>
      <c r="H397" s="167" t="s">
        <v>477</v>
      </c>
      <c r="I397" s="197" t="s">
        <v>506</v>
      </c>
      <c r="J397" s="190" t="str">
        <f>IF(VLOOKUP(A397,'Aux - pivots1'!$A:$E,3,0)=0, "",VLOOKUP(A397,'Aux - pivots1'!$A:$E,3,0))</f>
        <v/>
      </c>
      <c r="K397" s="190" t="str">
        <f>IF(VLOOKUP(A397,'Aux - pivots1'!$A:$E,4,0)=0, "",VLOOKUP(A397,'Aux - pivots1'!$A:$E,4,0))</f>
        <v/>
      </c>
      <c r="L397" s="190" t="str">
        <f>IF(VLOOKUP(A397,'Aux - pivots1'!$A:$E,5,0)=0, "",VLOOKUP(A397,'Aux - pivots1'!$A:$E,5,0))</f>
        <v/>
      </c>
    </row>
    <row r="398" spans="1:12" ht="16.2">
      <c r="A398" s="31" t="str">
        <f t="shared" si="6"/>
        <v>modesg_out_emss_vclsscp1_emss</v>
      </c>
      <c r="B398" s="174" t="s">
        <v>28</v>
      </c>
      <c r="C398" s="169" t="s">
        <v>301</v>
      </c>
      <c r="D398" s="165" t="s">
        <v>40</v>
      </c>
      <c r="E398" s="166" t="s">
        <v>318</v>
      </c>
      <c r="F398" s="165" t="s">
        <v>276</v>
      </c>
      <c r="G398" s="167" t="str">
        <f>VLOOKUP(A398,Plano_V3!$A$27:$G$573,7,0)</f>
        <v>3. Pendente de outros desenvolvimentos</v>
      </c>
      <c r="H398" s="167" t="s">
        <v>478</v>
      </c>
      <c r="I398" s="176" t="s">
        <v>506</v>
      </c>
      <c r="J398" s="190" t="str">
        <f>IF(VLOOKUP(A398,'Aux - pivots1'!$A:$E,3,0)=0, "",VLOOKUP(A398,'Aux - pivots1'!$A:$E,3,0))</f>
        <v/>
      </c>
      <c r="K398" s="190" t="str">
        <f>IF(VLOOKUP(A398,'Aux - pivots1'!$A:$E,4,0)=0, "",VLOOKUP(A398,'Aux - pivots1'!$A:$E,4,0))</f>
        <v/>
      </c>
      <c r="L398" s="190" t="str">
        <f>IF(VLOOKUP(A398,'Aux - pivots1'!$A:$E,5,0)=0, "",VLOOKUP(A398,'Aux - pivots1'!$A:$E,5,0))</f>
        <v/>
      </c>
    </row>
    <row r="399" spans="1:12" ht="16.2">
      <c r="A399" s="31" t="str">
        <f t="shared" si="6"/>
        <v>modesg_out_emss_vclsscp2_emss</v>
      </c>
      <c r="B399" s="174" t="s">
        <v>28</v>
      </c>
      <c r="C399" s="169" t="s">
        <v>301</v>
      </c>
      <c r="D399" s="165" t="s">
        <v>40</v>
      </c>
      <c r="E399" s="166" t="s">
        <v>318</v>
      </c>
      <c r="F399" s="165" t="s">
        <v>277</v>
      </c>
      <c r="G399" s="167" t="str">
        <f>VLOOKUP(A399,Plano_V3!$A$27:$G$573,7,0)</f>
        <v>3. Pendente de outros desenvolvimentos</v>
      </c>
      <c r="H399" s="167" t="s">
        <v>478</v>
      </c>
      <c r="I399" s="176" t="s">
        <v>506</v>
      </c>
      <c r="J399" s="190" t="str">
        <f>IF(VLOOKUP(A399,'Aux - pivots1'!$A:$E,3,0)=0, "",VLOOKUP(A399,'Aux - pivots1'!$A:$E,3,0))</f>
        <v/>
      </c>
      <c r="K399" s="190" t="str">
        <f>IF(VLOOKUP(A399,'Aux - pivots1'!$A:$E,4,0)=0, "",VLOOKUP(A399,'Aux - pivots1'!$A:$E,4,0))</f>
        <v/>
      </c>
      <c r="L399" s="190" t="str">
        <f>IF(VLOOKUP(A399,'Aux - pivots1'!$A:$E,5,0)=0, "",VLOOKUP(A399,'Aux - pivots1'!$A:$E,5,0))</f>
        <v/>
      </c>
    </row>
    <row r="400" spans="1:12" ht="16.2">
      <c r="A400" s="31" t="str">
        <f t="shared" si="6"/>
        <v>modesg_out_emss_vclsscp3_emss</v>
      </c>
      <c r="B400" s="174" t="s">
        <v>28</v>
      </c>
      <c r="C400" s="169" t="s">
        <v>301</v>
      </c>
      <c r="D400" s="165" t="s">
        <v>40</v>
      </c>
      <c r="E400" s="166" t="s">
        <v>318</v>
      </c>
      <c r="F400" s="165" t="s">
        <v>278</v>
      </c>
      <c r="G400" s="167" t="str">
        <f>VLOOKUP(A400,Plano_V3!$A$27:$G$573,7,0)</f>
        <v>3. Pendente de outros desenvolvimentos</v>
      </c>
      <c r="H400" s="167" t="s">
        <v>478</v>
      </c>
      <c r="I400" s="176" t="s">
        <v>506</v>
      </c>
      <c r="J400" s="190" t="str">
        <f>IF(VLOOKUP(A400,'Aux - pivots1'!$A:$E,3,0)=0, "",VLOOKUP(A400,'Aux - pivots1'!$A:$E,3,0))</f>
        <v/>
      </c>
      <c r="K400" s="190" t="str">
        <f>IF(VLOOKUP(A400,'Aux - pivots1'!$A:$E,4,0)=0, "",VLOOKUP(A400,'Aux - pivots1'!$A:$E,4,0))</f>
        <v/>
      </c>
      <c r="L400" s="190" t="str">
        <f>IF(VLOOKUP(A400,'Aux - pivots1'!$A:$E,5,0)=0, "",VLOOKUP(A400,'Aux - pivots1'!$A:$E,5,0))</f>
        <v/>
      </c>
    </row>
    <row r="401" spans="1:12" ht="16.2">
      <c r="A401" s="31" t="str">
        <f t="shared" si="6"/>
        <v>modesg_out_emss_vclsunidade_funcional_scp1_emss</v>
      </c>
      <c r="B401" s="174" t="s">
        <v>28</v>
      </c>
      <c r="C401" s="169" t="s">
        <v>301</v>
      </c>
      <c r="D401" s="165" t="s">
        <v>40</v>
      </c>
      <c r="E401" s="166" t="s">
        <v>318</v>
      </c>
      <c r="F401" s="165" t="s">
        <v>309</v>
      </c>
      <c r="G401" s="167" t="str">
        <f>VLOOKUP(A401,Plano_V3!$A$27:$G$573,7,0)</f>
        <v>1. Concluído</v>
      </c>
      <c r="H401" s="167" t="s">
        <v>477</v>
      </c>
      <c r="I401" s="197" t="s">
        <v>506</v>
      </c>
      <c r="J401" s="190" t="str">
        <f>IF(VLOOKUP(A401,'Aux - pivots1'!$A:$E,3,0)=0, "",VLOOKUP(A401,'Aux - pivots1'!$A:$E,3,0))</f>
        <v/>
      </c>
      <c r="K401" s="190" t="str">
        <f>IF(VLOOKUP(A401,'Aux - pivots1'!$A:$E,4,0)=0, "",VLOOKUP(A401,'Aux - pivots1'!$A:$E,4,0))</f>
        <v/>
      </c>
      <c r="L401" s="190" t="str">
        <f>IF(VLOOKUP(A401,'Aux - pivots1'!$A:$E,5,0)=0, "",VLOOKUP(A401,'Aux - pivots1'!$A:$E,5,0))</f>
        <v/>
      </c>
    </row>
    <row r="402" spans="1:12" ht="16.2">
      <c r="A402" s="31" t="str">
        <f t="shared" si="6"/>
        <v>modesg_out_emss_vclsunidade_funcional_scp2_emss</v>
      </c>
      <c r="B402" s="174" t="s">
        <v>28</v>
      </c>
      <c r="C402" s="169" t="s">
        <v>301</v>
      </c>
      <c r="D402" s="165" t="s">
        <v>40</v>
      </c>
      <c r="E402" s="166" t="s">
        <v>318</v>
      </c>
      <c r="F402" s="165" t="s">
        <v>310</v>
      </c>
      <c r="G402" s="167" t="str">
        <f>VLOOKUP(A402,Plano_V3!$A$27:$G$573,7,0)</f>
        <v>1. Concluído</v>
      </c>
      <c r="H402" s="167" t="s">
        <v>477</v>
      </c>
      <c r="I402" s="197" t="s">
        <v>506</v>
      </c>
      <c r="J402" s="190" t="str">
        <f>IF(VLOOKUP(A402,'Aux - pivots1'!$A:$E,3,0)=0, "",VLOOKUP(A402,'Aux - pivots1'!$A:$E,3,0))</f>
        <v/>
      </c>
      <c r="K402" s="190" t="str">
        <f>IF(VLOOKUP(A402,'Aux - pivots1'!$A:$E,4,0)=0, "",VLOOKUP(A402,'Aux - pivots1'!$A:$E,4,0))</f>
        <v/>
      </c>
      <c r="L402" s="190" t="str">
        <f>IF(VLOOKUP(A402,'Aux - pivots1'!$A:$E,5,0)=0, "",VLOOKUP(A402,'Aux - pivots1'!$A:$E,5,0))</f>
        <v/>
      </c>
    </row>
    <row r="403" spans="1:12" ht="16.2">
      <c r="A403" s="31" t="str">
        <f t="shared" si="6"/>
        <v>modesg_out_emss_vclsunidade_funcional_scp3_emss</v>
      </c>
      <c r="B403" s="174" t="s">
        <v>28</v>
      </c>
      <c r="C403" s="169" t="s">
        <v>301</v>
      </c>
      <c r="D403" s="165" t="s">
        <v>40</v>
      </c>
      <c r="E403" s="166" t="s">
        <v>318</v>
      </c>
      <c r="F403" s="165" t="s">
        <v>311</v>
      </c>
      <c r="G403" s="167" t="str">
        <f>VLOOKUP(A403,Plano_V3!$A$27:$G$573,7,0)</f>
        <v>1. Concluído</v>
      </c>
      <c r="H403" s="167" t="s">
        <v>477</v>
      </c>
      <c r="I403" s="197" t="s">
        <v>506</v>
      </c>
      <c r="J403" s="190" t="str">
        <f>IF(VLOOKUP(A403,'Aux - pivots1'!$A:$E,3,0)=0, "",VLOOKUP(A403,'Aux - pivots1'!$A:$E,3,0))</f>
        <v/>
      </c>
      <c r="K403" s="190" t="str">
        <f>IF(VLOOKUP(A403,'Aux - pivots1'!$A:$E,4,0)=0, "",VLOOKUP(A403,'Aux - pivots1'!$A:$E,4,0))</f>
        <v/>
      </c>
      <c r="L403" s="190" t="str">
        <f>IF(VLOOKUP(A403,'Aux - pivots1'!$A:$E,5,0)=0, "",VLOOKUP(A403,'Aux - pivots1'!$A:$E,5,0))</f>
        <v/>
      </c>
    </row>
    <row r="404" spans="1:12" ht="16.2">
      <c r="A404" s="31" t="str">
        <f t="shared" si="6"/>
        <v>modesg_out_sfcs_taxon_europeian.a.</v>
      </c>
      <c r="B404" s="174" t="s">
        <v>28</v>
      </c>
      <c r="C404" s="169" t="s">
        <v>301</v>
      </c>
      <c r="D404" s="165" t="s">
        <v>36</v>
      </c>
      <c r="E404" s="166" t="s">
        <v>320</v>
      </c>
      <c r="F404" s="165" t="s">
        <v>38</v>
      </c>
      <c r="G404" s="167" t="str">
        <f>VLOOKUP(A404,Plano_V3!$A$27:$G$573,7,0)</f>
        <v>4. Validação EF</v>
      </c>
      <c r="H404" s="167" t="s">
        <v>479</v>
      </c>
      <c r="I404" s="176" t="s">
        <v>507</v>
      </c>
      <c r="J404" s="190" t="str">
        <f>IF(VLOOKUP(A404,'Aux - pivots1'!$A:$E,3,0)=0, "",VLOOKUP(A404,'Aux - pivots1'!$A:$E,3,0))</f>
        <v/>
      </c>
      <c r="K404" s="190" t="str">
        <f>IF(VLOOKUP(A404,'Aux - pivots1'!$A:$E,4,0)=0, "",VLOOKUP(A404,'Aux - pivots1'!$A:$E,4,0))</f>
        <v/>
      </c>
      <c r="L404" s="190" t="str">
        <f>IF(VLOOKUP(A404,'Aux - pivots1'!$A:$E,5,0)=0, "",VLOOKUP(A404,'Aux - pivots1'!$A:$E,5,0))</f>
        <v/>
      </c>
    </row>
    <row r="405" spans="1:12" ht="16.2">
      <c r="A405" s="31" t="str">
        <f t="shared" si="6"/>
        <v>modesg_out_sfcs_taxon_europeiacbalcao</v>
      </c>
      <c r="B405" s="174" t="s">
        <v>28</v>
      </c>
      <c r="C405" s="169" t="s">
        <v>301</v>
      </c>
      <c r="D405" s="165" t="s">
        <v>40</v>
      </c>
      <c r="E405" s="166" t="s">
        <v>320</v>
      </c>
      <c r="F405" s="165" t="s">
        <v>180</v>
      </c>
      <c r="G405" s="167" t="str">
        <f>VLOOKUP(A405,Plano_V3!$A$27:$G$573,7,0)</f>
        <v>4. Validação EF</v>
      </c>
      <c r="H405" s="167" t="s">
        <v>479</v>
      </c>
      <c r="I405" s="176" t="s">
        <v>507</v>
      </c>
      <c r="J405" s="190" t="str">
        <f>IF(VLOOKUP(A405,'Aux - pivots1'!$A:$E,3,0)=0, "",VLOOKUP(A405,'Aux - pivots1'!$A:$E,3,0))</f>
        <v/>
      </c>
      <c r="K405" s="190" t="str">
        <f>IF(VLOOKUP(A405,'Aux - pivots1'!$A:$E,4,0)=0, "",VLOOKUP(A405,'Aux - pivots1'!$A:$E,4,0))</f>
        <v/>
      </c>
      <c r="L405" s="190" t="str">
        <f>IF(VLOOKUP(A405,'Aux - pivots1'!$A:$E,5,0)=0, "",VLOOKUP(A405,'Aux - pivots1'!$A:$E,5,0))</f>
        <v/>
      </c>
    </row>
    <row r="406" spans="1:12" ht="16.2">
      <c r="A406" s="31" t="str">
        <f t="shared" si="6"/>
        <v>modesg_out_sfcs_taxon_europeiacempresa</v>
      </c>
      <c r="B406" s="174" t="s">
        <v>28</v>
      </c>
      <c r="C406" s="169" t="s">
        <v>301</v>
      </c>
      <c r="D406" s="165" t="s">
        <v>40</v>
      </c>
      <c r="E406" s="166" t="s">
        <v>320</v>
      </c>
      <c r="F406" s="165" t="s">
        <v>57</v>
      </c>
      <c r="G406" s="167" t="str">
        <f>VLOOKUP(A406,Plano_V3!$A$27:$G$573,7,0)</f>
        <v>4. Validação EF</v>
      </c>
      <c r="H406" s="167" t="s">
        <v>479</v>
      </c>
      <c r="I406" s="176" t="s">
        <v>507</v>
      </c>
      <c r="J406" s="190" t="str">
        <f>IF(VLOOKUP(A406,'Aux - pivots1'!$A:$E,3,0)=0, "",VLOOKUP(A406,'Aux - pivots1'!$A:$E,3,0))</f>
        <v/>
      </c>
      <c r="K406" s="190" t="str">
        <f>IF(VLOOKUP(A406,'Aux - pivots1'!$A:$E,4,0)=0, "",VLOOKUP(A406,'Aux - pivots1'!$A:$E,4,0))</f>
        <v/>
      </c>
      <c r="L406" s="190" t="str">
        <f>IF(VLOOKUP(A406,'Aux - pivots1'!$A:$E,5,0)=0, "",VLOOKUP(A406,'Aux - pivots1'!$A:$E,5,0))</f>
        <v/>
      </c>
    </row>
    <row r="407" spans="1:12" ht="16.2">
      <c r="A407" s="31" t="str">
        <f t="shared" si="6"/>
        <v>modesg_out_sfcs_taxon_europeiacnumecta</v>
      </c>
      <c r="B407" s="174" t="s">
        <v>28</v>
      </c>
      <c r="C407" s="169" t="s">
        <v>301</v>
      </c>
      <c r="D407" s="165" t="s">
        <v>40</v>
      </c>
      <c r="E407" s="166" t="s">
        <v>320</v>
      </c>
      <c r="F407" s="165" t="s">
        <v>185</v>
      </c>
      <c r="G407" s="167" t="str">
        <f>VLOOKUP(A407,Plano_V3!$A$27:$G$573,7,0)</f>
        <v>4. Validação EF</v>
      </c>
      <c r="H407" s="167" t="s">
        <v>479</v>
      </c>
      <c r="I407" s="176" t="s">
        <v>507</v>
      </c>
      <c r="J407" s="190" t="str">
        <f>IF(VLOOKUP(A407,'Aux - pivots1'!$A:$E,3,0)=0, "",VLOOKUP(A407,'Aux - pivots1'!$A:$E,3,0))</f>
        <v/>
      </c>
      <c r="K407" s="190" t="str">
        <f>IF(VLOOKUP(A407,'Aux - pivots1'!$A:$E,4,0)=0, "",VLOOKUP(A407,'Aux - pivots1'!$A:$E,4,0))</f>
        <v/>
      </c>
      <c r="L407" s="190" t="str">
        <f>IF(VLOOKUP(A407,'Aux - pivots1'!$A:$E,5,0)=0, "",VLOOKUP(A407,'Aux - pivots1'!$A:$E,5,0))</f>
        <v/>
      </c>
    </row>
    <row r="408" spans="1:12" ht="16.2">
      <c r="A408" s="31" t="str">
        <f t="shared" si="6"/>
        <v>modesg_out_sfcs_taxon_europeiacod_regra</v>
      </c>
      <c r="B408" s="174" t="s">
        <v>28</v>
      </c>
      <c r="C408" s="169" t="s">
        <v>301</v>
      </c>
      <c r="D408" s="165" t="s">
        <v>40</v>
      </c>
      <c r="E408" s="166" t="s">
        <v>320</v>
      </c>
      <c r="F408" s="165" t="s">
        <v>187</v>
      </c>
      <c r="G408" s="167" t="str">
        <f>VLOOKUP(A408,Plano_V3!$A$27:$G$573,7,0)</f>
        <v>4. Validação EF</v>
      </c>
      <c r="H408" s="167" t="s">
        <v>479</v>
      </c>
      <c r="I408" s="176" t="s">
        <v>507</v>
      </c>
      <c r="J408" s="190" t="str">
        <f>IF(VLOOKUP(A408,'Aux - pivots1'!$A:$E,3,0)=0, "",VLOOKUP(A408,'Aux - pivots1'!$A:$E,3,0))</f>
        <v/>
      </c>
      <c r="K408" s="190" t="str">
        <f>IF(VLOOKUP(A408,'Aux - pivots1'!$A:$E,4,0)=0, "",VLOOKUP(A408,'Aux - pivots1'!$A:$E,4,0))</f>
        <v/>
      </c>
      <c r="L408" s="190" t="str">
        <f>IF(VLOOKUP(A408,'Aux - pivots1'!$A:$E,5,0)=0, "",VLOOKUP(A408,'Aux - pivots1'!$A:$E,5,0))</f>
        <v/>
      </c>
    </row>
    <row r="409" spans="1:12" ht="16.2">
      <c r="A409" s="31" t="str">
        <f t="shared" si="6"/>
        <v>modesg_out_sfcs_taxon_europeiaordem</v>
      </c>
      <c r="B409" s="174" t="s">
        <v>28</v>
      </c>
      <c r="C409" s="169" t="s">
        <v>301</v>
      </c>
      <c r="D409" s="165" t="s">
        <v>40</v>
      </c>
      <c r="E409" s="166" t="s">
        <v>320</v>
      </c>
      <c r="F409" s="165" t="s">
        <v>322</v>
      </c>
      <c r="G409" s="167" t="str">
        <f>VLOOKUP(A409,Plano_V3!$A$27:$G$573,7,0)</f>
        <v>7. Por iniciar</v>
      </c>
      <c r="H409" s="167" t="s">
        <v>30</v>
      </c>
      <c r="I409" s="177" t="s">
        <v>502</v>
      </c>
      <c r="J409" s="190" t="str">
        <f>IF(VLOOKUP(A409,'Aux - pivots1'!$A:$E,3,0)=0, "",VLOOKUP(A409,'Aux - pivots1'!$A:$E,3,0))</f>
        <v/>
      </c>
      <c r="K409" s="190" t="str">
        <f>IF(VLOOKUP(A409,'Aux - pivots1'!$A:$E,4,0)=0, "",VLOOKUP(A409,'Aux - pivots1'!$A:$E,4,0))</f>
        <v/>
      </c>
      <c r="L409" s="190" t="str">
        <f>IF(VLOOKUP(A409,'Aux - pivots1'!$A:$E,5,0)=0, "",VLOOKUP(A409,'Aux - pivots1'!$A:$E,5,0))</f>
        <v/>
      </c>
    </row>
    <row r="410" spans="1:12" ht="16.2">
      <c r="A410" s="31" t="str">
        <f t="shared" si="6"/>
        <v>modesg_out_sfcs_taxon_europeiamontante_pndrc</v>
      </c>
      <c r="B410" s="174" t="s">
        <v>28</v>
      </c>
      <c r="C410" s="169" t="s">
        <v>301</v>
      </c>
      <c r="D410" s="165" t="s">
        <v>40</v>
      </c>
      <c r="E410" s="166" t="s">
        <v>320</v>
      </c>
      <c r="F410" s="165" t="s">
        <v>197</v>
      </c>
      <c r="G410" s="167" t="str">
        <f>VLOOKUP(A410,Plano_V3!$A$27:$G$573,7,0)</f>
        <v>4. Validação EF</v>
      </c>
      <c r="H410" s="167" t="s">
        <v>479</v>
      </c>
      <c r="I410" s="176" t="s">
        <v>507</v>
      </c>
      <c r="J410" s="190" t="str">
        <f>IF(VLOOKUP(A410,'Aux - pivots1'!$A:$E,3,0)=0, "",VLOOKUP(A410,'Aux - pivots1'!$A:$E,3,0))</f>
        <v/>
      </c>
      <c r="K410" s="190" t="str">
        <f>IF(VLOOKUP(A410,'Aux - pivots1'!$A:$E,4,0)=0, "",VLOOKUP(A410,'Aux - pivots1'!$A:$E,4,0))</f>
        <v/>
      </c>
      <c r="L410" s="190" t="str">
        <f>IF(VLOOKUP(A410,'Aux - pivots1'!$A:$E,5,0)=0, "",VLOOKUP(A410,'Aux - pivots1'!$A:$E,5,0))</f>
        <v/>
      </c>
    </row>
    <row r="411" spans="1:12" ht="16.2">
      <c r="A411" s="31" t="str">
        <f t="shared" si="6"/>
        <v>modesg_out_sfcs_taxon_europeianome_ctgr_sfcs</v>
      </c>
      <c r="B411" s="174" t="s">
        <v>28</v>
      </c>
      <c r="C411" s="169" t="s">
        <v>301</v>
      </c>
      <c r="D411" s="165" t="s">
        <v>40</v>
      </c>
      <c r="E411" s="166" t="s">
        <v>320</v>
      </c>
      <c r="F411" s="165" t="s">
        <v>198</v>
      </c>
      <c r="G411" s="167" t="str">
        <f>VLOOKUP(A411,Plano_V3!$A$27:$G$573,7,0)</f>
        <v>4. Validação EF</v>
      </c>
      <c r="H411" s="167" t="s">
        <v>479</v>
      </c>
      <c r="I411" s="176" t="s">
        <v>507</v>
      </c>
      <c r="J411" s="190" t="str">
        <f>IF(VLOOKUP(A411,'Aux - pivots1'!$A:$E,3,0)=0, "",VLOOKUP(A411,'Aux - pivots1'!$A:$E,3,0))</f>
        <v/>
      </c>
      <c r="K411" s="190" t="str">
        <f>IF(VLOOKUP(A411,'Aux - pivots1'!$A:$E,4,0)=0, "",VLOOKUP(A411,'Aux - pivots1'!$A:$E,4,0))</f>
        <v/>
      </c>
      <c r="L411" s="190" t="str">
        <f>IF(VLOOKUP(A411,'Aux - pivots1'!$A:$E,5,0)=0, "",VLOOKUP(A411,'Aux - pivots1'!$A:$E,5,0))</f>
        <v/>
      </c>
    </row>
    <row r="412" spans="1:12" ht="16.2">
      <c r="A412" s="31" t="str">
        <f t="shared" si="6"/>
        <v>modesg_out_sfcs_taxon_europeianome_general_specific_purpose</v>
      </c>
      <c r="B412" s="174" t="s">
        <v>28</v>
      </c>
      <c r="C412" s="169" t="s">
        <v>301</v>
      </c>
      <c r="D412" s="165" t="s">
        <v>40</v>
      </c>
      <c r="E412" s="166" t="s">
        <v>320</v>
      </c>
      <c r="F412" s="165" t="s">
        <v>199</v>
      </c>
      <c r="G412" s="167" t="str">
        <f>VLOOKUP(A412,Plano_V3!$A$27:$G$573,7,0)</f>
        <v>4. Validação EF</v>
      </c>
      <c r="H412" s="167" t="s">
        <v>479</v>
      </c>
      <c r="I412" s="176" t="s">
        <v>507</v>
      </c>
      <c r="J412" s="190" t="str">
        <f>IF(VLOOKUP(A412,'Aux - pivots1'!$A:$E,3,0)=0, "",VLOOKUP(A412,'Aux - pivots1'!$A:$E,3,0))</f>
        <v/>
      </c>
      <c r="K412" s="190" t="str">
        <f>IF(VLOOKUP(A412,'Aux - pivots1'!$A:$E,4,0)=0, "",VLOOKUP(A412,'Aux - pivots1'!$A:$E,4,0))</f>
        <v/>
      </c>
      <c r="L412" s="190" t="str">
        <f>IF(VLOOKUP(A412,'Aux - pivots1'!$A:$E,5,0)=0, "",VLOOKUP(A412,'Aux - pivots1'!$A:$E,5,0))</f>
        <v/>
      </c>
    </row>
    <row r="413" spans="1:12" ht="16.2">
      <c r="A413" s="31" t="str">
        <f t="shared" si="6"/>
        <v>modesg_out_sfcs_taxon_europeianome_purpose_esg</v>
      </c>
      <c r="B413" s="174" t="s">
        <v>28</v>
      </c>
      <c r="C413" s="169" t="s">
        <v>301</v>
      </c>
      <c r="D413" s="165" t="s">
        <v>40</v>
      </c>
      <c r="E413" s="166" t="s">
        <v>320</v>
      </c>
      <c r="F413" s="165" t="s">
        <v>200</v>
      </c>
      <c r="G413" s="167" t="str">
        <f>VLOOKUP(A413,Plano_V3!$A$27:$G$573,7,0)</f>
        <v>4. Validação EF</v>
      </c>
      <c r="H413" s="167" t="s">
        <v>479</v>
      </c>
      <c r="I413" s="176" t="s">
        <v>507</v>
      </c>
      <c r="J413" s="190" t="str">
        <f>IF(VLOOKUP(A413,'Aux - pivots1'!$A:$E,3,0)=0, "",VLOOKUP(A413,'Aux - pivots1'!$A:$E,3,0))</f>
        <v/>
      </c>
      <c r="K413" s="190" t="str">
        <f>IF(VLOOKUP(A413,'Aux - pivots1'!$A:$E,4,0)=0, "",VLOOKUP(A413,'Aux - pivots1'!$A:$E,4,0))</f>
        <v/>
      </c>
      <c r="L413" s="190" t="str">
        <f>IF(VLOOKUP(A413,'Aux - pivots1'!$A:$E,5,0)=0, "",VLOOKUP(A413,'Aux - pivots1'!$A:$E,5,0))</f>
        <v/>
      </c>
    </row>
    <row r="414" spans="1:12" ht="16.2">
      <c r="A414" s="31" t="str">
        <f t="shared" si="6"/>
        <v>modesg_out_sfcs_taxon_europeianome_specific_eligible</v>
      </c>
      <c r="B414" s="174" t="s">
        <v>28</v>
      </c>
      <c r="C414" s="169" t="s">
        <v>301</v>
      </c>
      <c r="D414" s="165" t="s">
        <v>40</v>
      </c>
      <c r="E414" s="166" t="s">
        <v>320</v>
      </c>
      <c r="F414" s="165" t="s">
        <v>201</v>
      </c>
      <c r="G414" s="167" t="str">
        <f>VLOOKUP(A414,Plano_V3!$A$27:$G$573,7,0)</f>
        <v>4. Validação EF</v>
      </c>
      <c r="H414" s="167" t="s">
        <v>479</v>
      </c>
      <c r="I414" s="176" t="s">
        <v>507</v>
      </c>
      <c r="J414" s="190" t="str">
        <f>IF(VLOOKUP(A414,'Aux - pivots1'!$A:$E,3,0)=0, "",VLOOKUP(A414,'Aux - pivots1'!$A:$E,3,0))</f>
        <v/>
      </c>
      <c r="K414" s="190" t="str">
        <f>IF(VLOOKUP(A414,'Aux - pivots1'!$A:$E,4,0)=0, "",VLOOKUP(A414,'Aux - pivots1'!$A:$E,4,0))</f>
        <v/>
      </c>
      <c r="L414" s="190" t="str">
        <f>IF(VLOOKUP(A414,'Aux - pivots1'!$A:$E,5,0)=0, "",VLOOKUP(A414,'Aux - pivots1'!$A:$E,5,0))</f>
        <v/>
      </c>
    </row>
    <row r="415" spans="1:12" ht="16.2">
      <c r="A415" s="31" t="str">
        <f t="shared" si="6"/>
        <v>modesg_out_sfcs_taxon_europeianome_specific_sustainable</v>
      </c>
      <c r="B415" s="174" t="s">
        <v>28</v>
      </c>
      <c r="C415" s="169" t="s">
        <v>301</v>
      </c>
      <c r="D415" s="165" t="s">
        <v>40</v>
      </c>
      <c r="E415" s="166" t="s">
        <v>320</v>
      </c>
      <c r="F415" s="165" t="s">
        <v>202</v>
      </c>
      <c r="G415" s="167" t="str">
        <f>VLOOKUP(A415,Plano_V3!$A$27:$G$573,7,0)</f>
        <v>4. Validação EF</v>
      </c>
      <c r="H415" s="167" t="s">
        <v>479</v>
      </c>
      <c r="I415" s="176" t="s">
        <v>507</v>
      </c>
      <c r="J415" s="190" t="str">
        <f>IF(VLOOKUP(A415,'Aux - pivots1'!$A:$E,3,0)=0, "",VLOOKUP(A415,'Aux - pivots1'!$A:$E,3,0))</f>
        <v/>
      </c>
      <c r="K415" s="190" t="str">
        <f>IF(VLOOKUP(A415,'Aux - pivots1'!$A:$E,4,0)=0, "",VLOOKUP(A415,'Aux - pivots1'!$A:$E,4,0))</f>
        <v/>
      </c>
      <c r="L415" s="190" t="str">
        <f>IF(VLOOKUP(A415,'Aux - pivots1'!$A:$E,5,0)=0, "",VLOOKUP(A415,'Aux - pivots1'!$A:$E,5,0))</f>
        <v/>
      </c>
    </row>
    <row r="416" spans="1:12" ht="16.2">
      <c r="A416" s="31" t="str">
        <f t="shared" si="6"/>
        <v>modesg_out_sfcs_taxon_europeiaorigem</v>
      </c>
      <c r="B416" s="174" t="s">
        <v>28</v>
      </c>
      <c r="C416" s="169" t="s">
        <v>301</v>
      </c>
      <c r="D416" s="165" t="s">
        <v>40</v>
      </c>
      <c r="E416" s="166" t="s">
        <v>320</v>
      </c>
      <c r="F416" s="165" t="s">
        <v>72</v>
      </c>
      <c r="G416" s="167" t="str">
        <f>VLOOKUP(A416,Plano_V3!$A$27:$G$573,7,0)</f>
        <v>1. Concluído</v>
      </c>
      <c r="H416" s="167" t="s">
        <v>477</v>
      </c>
      <c r="I416" s="197"/>
      <c r="J416" s="190" t="str">
        <f>IF(VLOOKUP(A416,'Aux - pivots1'!$A:$E,3,0)=0, "",VLOOKUP(A416,'Aux - pivots1'!$A:$E,3,0))</f>
        <v/>
      </c>
      <c r="K416" s="190" t="str">
        <f>IF(VLOOKUP(A416,'Aux - pivots1'!$A:$E,4,0)=0, "",VLOOKUP(A416,'Aux - pivots1'!$A:$E,4,0))</f>
        <v/>
      </c>
      <c r="L416" s="190" t="str">
        <f>IF(VLOOKUP(A416,'Aux - pivots1'!$A:$E,5,0)=0, "",VLOOKUP(A416,'Aux - pivots1'!$A:$E,5,0))</f>
        <v/>
      </c>
    </row>
    <row r="417" spans="1:12" ht="16.2">
      <c r="A417" s="31" t="str">
        <f t="shared" si="6"/>
        <v>modesg_out_sfcs_taxon_europeiaref_date</v>
      </c>
      <c r="B417" s="174" t="s">
        <v>28</v>
      </c>
      <c r="C417" s="169" t="s">
        <v>301</v>
      </c>
      <c r="D417" s="165" t="s">
        <v>40</v>
      </c>
      <c r="E417" s="166" t="s">
        <v>320</v>
      </c>
      <c r="F417" s="165" t="s">
        <v>73</v>
      </c>
      <c r="G417" s="167" t="str">
        <f>VLOOKUP(A417,Plano_V3!$A$27:$G$573,7,0)</f>
        <v>4. Validação EF</v>
      </c>
      <c r="H417" s="167" t="s">
        <v>479</v>
      </c>
      <c r="I417" s="176" t="s">
        <v>507</v>
      </c>
      <c r="J417" s="190" t="str">
        <f>IF(VLOOKUP(A417,'Aux - pivots1'!$A:$E,3,0)=0, "",VLOOKUP(A417,'Aux - pivots1'!$A:$E,3,0))</f>
        <v/>
      </c>
      <c r="K417" s="190" t="str">
        <f>IF(VLOOKUP(A417,'Aux - pivots1'!$A:$E,4,0)=0, "",VLOOKUP(A417,'Aux - pivots1'!$A:$E,4,0))</f>
        <v/>
      </c>
      <c r="L417" s="190" t="str">
        <f>IF(VLOOKUP(A417,'Aux - pivots1'!$A:$E,5,0)=0, "",VLOOKUP(A417,'Aux - pivots1'!$A:$E,5,0))</f>
        <v/>
      </c>
    </row>
    <row r="418" spans="1:12" ht="16.2">
      <c r="A418" s="31" t="str">
        <f t="shared" si="6"/>
        <v>modesg_out_sfcs_taxon_europeiazdeposit</v>
      </c>
      <c r="B418" s="174" t="s">
        <v>28</v>
      </c>
      <c r="C418" s="169" t="s">
        <v>301</v>
      </c>
      <c r="D418" s="165" t="s">
        <v>40</v>
      </c>
      <c r="E418" s="166" t="s">
        <v>320</v>
      </c>
      <c r="F418" s="165" t="s">
        <v>204</v>
      </c>
      <c r="G418" s="167" t="str">
        <f>VLOOKUP(A418,Plano_V3!$A$27:$G$573,7,0)</f>
        <v>4. Validação EF</v>
      </c>
      <c r="H418" s="167" t="s">
        <v>479</v>
      </c>
      <c r="I418" s="176" t="s">
        <v>507</v>
      </c>
      <c r="J418" s="190" t="str">
        <f>IF(VLOOKUP(A418,'Aux - pivots1'!$A:$E,3,0)=0, "",VLOOKUP(A418,'Aux - pivots1'!$A:$E,3,0))</f>
        <v/>
      </c>
      <c r="K418" s="190" t="str">
        <f>IF(VLOOKUP(A418,'Aux - pivots1'!$A:$E,4,0)=0, "",VLOOKUP(A418,'Aux - pivots1'!$A:$E,4,0))</f>
        <v/>
      </c>
      <c r="L418" s="190" t="str">
        <f>IF(VLOOKUP(A418,'Aux - pivots1'!$A:$E,5,0)=0, "",VLOOKUP(A418,'Aux - pivots1'!$A:$E,5,0))</f>
        <v/>
      </c>
    </row>
    <row r="419" spans="1:12" ht="16.2">
      <c r="A419" s="31" t="str">
        <f t="shared" si="6"/>
        <v>lt003_entitynace_esg</v>
      </c>
      <c r="B419" s="174" t="s">
        <v>28</v>
      </c>
      <c r="C419" s="169" t="s">
        <v>28</v>
      </c>
      <c r="D419" s="165" t="s">
        <v>40</v>
      </c>
      <c r="E419" s="168" t="s">
        <v>323</v>
      </c>
      <c r="F419" s="168" t="s">
        <v>324</v>
      </c>
      <c r="G419" s="167" t="str">
        <f>VLOOKUP(A419,Plano_V3!$A$27:$G$573,7,0)</f>
        <v>7. Por iniciar</v>
      </c>
      <c r="H419" s="167" t="s">
        <v>30</v>
      </c>
      <c r="I419" s="176"/>
      <c r="J419" s="190" t="str">
        <f>IF(VLOOKUP(A419,'Aux - pivots1'!$A:$E,3,0)=0, "",VLOOKUP(A419,'Aux - pivots1'!$A:$E,3,0))</f>
        <v/>
      </c>
      <c r="K419" s="190" t="str">
        <f>IF(VLOOKUP(A419,'Aux - pivots1'!$A:$E,4,0)=0, "",VLOOKUP(A419,'Aux - pivots1'!$A:$E,4,0))</f>
        <v/>
      </c>
      <c r="L419" s="190" t="str">
        <f>IF(VLOOKUP(A419,'Aux - pivots1'!$A:$E,5,0)=0, "",VLOOKUP(A419,'Aux - pivots1'!$A:$E,5,0))</f>
        <v/>
      </c>
    </row>
    <row r="420" spans="1:12" ht="16.2">
      <c r="A420" s="31" t="str">
        <f t="shared" si="6"/>
        <v>lt003_entitytxnmy_elgbl_capex_ccm</v>
      </c>
      <c r="B420" s="174" t="s">
        <v>28</v>
      </c>
      <c r="C420" s="169" t="s">
        <v>28</v>
      </c>
      <c r="D420" s="165" t="s">
        <v>40</v>
      </c>
      <c r="E420" s="168" t="s">
        <v>323</v>
      </c>
      <c r="F420" s="168" t="s">
        <v>326</v>
      </c>
      <c r="G420" s="167" t="str">
        <f>VLOOKUP(A420,Plano_V3!$A$27:$G$573,7,0)</f>
        <v>7. Por iniciar</v>
      </c>
      <c r="H420" s="167" t="s">
        <v>30</v>
      </c>
      <c r="I420" s="176"/>
      <c r="J420" s="190" t="str">
        <f>IF(VLOOKUP(A420,'Aux - pivots1'!$A:$E,3,0)=0, "",VLOOKUP(A420,'Aux - pivots1'!$A:$E,3,0))</f>
        <v/>
      </c>
      <c r="K420" s="190" t="str">
        <f>IF(VLOOKUP(A420,'Aux - pivots1'!$A:$E,4,0)=0, "",VLOOKUP(A420,'Aux - pivots1'!$A:$E,4,0))</f>
        <v/>
      </c>
      <c r="L420" s="190" t="str">
        <f>IF(VLOOKUP(A420,'Aux - pivots1'!$A:$E,5,0)=0, "",VLOOKUP(A420,'Aux - pivots1'!$A:$E,5,0))</f>
        <v/>
      </c>
    </row>
    <row r="421" spans="1:12" ht="16.2">
      <c r="A421" s="31" t="str">
        <f t="shared" si="6"/>
        <v>lt003_entitytxnmy_elgbl_trnvr_ccm</v>
      </c>
      <c r="B421" s="174" t="s">
        <v>28</v>
      </c>
      <c r="C421" s="169" t="s">
        <v>28</v>
      </c>
      <c r="D421" s="165" t="s">
        <v>40</v>
      </c>
      <c r="E421" s="168" t="s">
        <v>323</v>
      </c>
      <c r="F421" s="168" t="s">
        <v>327</v>
      </c>
      <c r="G421" s="167" t="str">
        <f>VLOOKUP(A421,Plano_V3!$A$27:$G$573,7,0)</f>
        <v>7. Por iniciar</v>
      </c>
      <c r="H421" s="167" t="s">
        <v>30</v>
      </c>
      <c r="I421" s="176"/>
      <c r="J421" s="190" t="str">
        <f>IF(VLOOKUP(A421,'Aux - pivots1'!$A:$E,3,0)=0, "",VLOOKUP(A421,'Aux - pivots1'!$A:$E,3,0))</f>
        <v/>
      </c>
      <c r="K421" s="190" t="str">
        <f>IF(VLOOKUP(A421,'Aux - pivots1'!$A:$E,4,0)=0, "",VLOOKUP(A421,'Aux - pivots1'!$A:$E,4,0))</f>
        <v/>
      </c>
      <c r="L421" s="190" t="str">
        <f>IF(VLOOKUP(A421,'Aux - pivots1'!$A:$E,5,0)=0, "",VLOOKUP(A421,'Aux - pivots1'!$A:$E,5,0))</f>
        <v/>
      </c>
    </row>
    <row r="422" spans="1:12" ht="16.2">
      <c r="A422" s="31" t="str">
        <f t="shared" si="6"/>
        <v>lt003_entitytxnmy_elgbl_capex_cca</v>
      </c>
      <c r="B422" s="174" t="s">
        <v>28</v>
      </c>
      <c r="C422" s="169" t="s">
        <v>28</v>
      </c>
      <c r="D422" s="165" t="s">
        <v>40</v>
      </c>
      <c r="E422" s="168" t="s">
        <v>323</v>
      </c>
      <c r="F422" s="168" t="s">
        <v>328</v>
      </c>
      <c r="G422" s="167" t="str">
        <f>VLOOKUP(A422,Plano_V3!$A$27:$G$573,7,0)</f>
        <v>7. Por iniciar</v>
      </c>
      <c r="H422" s="167" t="s">
        <v>30</v>
      </c>
      <c r="I422" s="176"/>
      <c r="J422" s="190" t="str">
        <f>IF(VLOOKUP(A422,'Aux - pivots1'!$A:$E,3,0)=0, "",VLOOKUP(A422,'Aux - pivots1'!$A:$E,3,0))</f>
        <v/>
      </c>
      <c r="K422" s="190" t="str">
        <f>IF(VLOOKUP(A422,'Aux - pivots1'!$A:$E,4,0)=0, "",VLOOKUP(A422,'Aux - pivots1'!$A:$E,4,0))</f>
        <v/>
      </c>
      <c r="L422" s="190" t="str">
        <f>IF(VLOOKUP(A422,'Aux - pivots1'!$A:$E,5,0)=0, "",VLOOKUP(A422,'Aux - pivots1'!$A:$E,5,0))</f>
        <v/>
      </c>
    </row>
    <row r="423" spans="1:12" ht="16.2">
      <c r="A423" s="31" t="str">
        <f t="shared" si="6"/>
        <v>lt003_entitytxnmy_elgbl_trnvr_cca</v>
      </c>
      <c r="B423" s="174" t="s">
        <v>28</v>
      </c>
      <c r="C423" s="169" t="s">
        <v>28</v>
      </c>
      <c r="D423" s="165" t="s">
        <v>40</v>
      </c>
      <c r="E423" s="168" t="s">
        <v>323</v>
      </c>
      <c r="F423" s="168" t="s">
        <v>329</v>
      </c>
      <c r="G423" s="167" t="str">
        <f>VLOOKUP(A423,Plano_V3!$A$27:$G$573,7,0)</f>
        <v>7. Por iniciar</v>
      </c>
      <c r="H423" s="167" t="s">
        <v>30</v>
      </c>
      <c r="I423" s="176"/>
      <c r="J423" s="190" t="str">
        <f>IF(VLOOKUP(A423,'Aux - pivots1'!$A:$E,3,0)=0, "",VLOOKUP(A423,'Aux - pivots1'!$A:$E,3,0))</f>
        <v/>
      </c>
      <c r="K423" s="190" t="str">
        <f>IF(VLOOKUP(A423,'Aux - pivots1'!$A:$E,4,0)=0, "",VLOOKUP(A423,'Aux - pivots1'!$A:$E,4,0))</f>
        <v/>
      </c>
      <c r="L423" s="190" t="str">
        <f>IF(VLOOKUP(A423,'Aux - pivots1'!$A:$E,5,0)=0, "",VLOOKUP(A423,'Aux - pivots1'!$A:$E,5,0))</f>
        <v/>
      </c>
    </row>
    <row r="424" spans="1:12" ht="16.2">
      <c r="A424" s="31" t="str">
        <f t="shared" si="6"/>
        <v>lt003_entityenblng_capex_ccm</v>
      </c>
      <c r="B424" s="174" t="s">
        <v>28</v>
      </c>
      <c r="C424" s="169" t="s">
        <v>28</v>
      </c>
      <c r="D424" s="165" t="s">
        <v>40</v>
      </c>
      <c r="E424" s="168" t="s">
        <v>323</v>
      </c>
      <c r="F424" s="168" t="s">
        <v>330</v>
      </c>
      <c r="G424" s="167" t="str">
        <f>VLOOKUP(A424,Plano_V3!$A$27:$G$573,7,0)</f>
        <v>7. Por iniciar</v>
      </c>
      <c r="H424" s="167" t="s">
        <v>30</v>
      </c>
      <c r="I424" s="176"/>
      <c r="J424" s="190" t="str">
        <f>IF(VLOOKUP(A424,'Aux - pivots1'!$A:$E,3,0)=0, "",VLOOKUP(A424,'Aux - pivots1'!$A:$E,3,0))</f>
        <v/>
      </c>
      <c r="K424" s="190" t="str">
        <f>IF(VLOOKUP(A424,'Aux - pivots1'!$A:$E,4,0)=0, "",VLOOKUP(A424,'Aux - pivots1'!$A:$E,4,0))</f>
        <v/>
      </c>
      <c r="L424" s="190" t="str">
        <f>IF(VLOOKUP(A424,'Aux - pivots1'!$A:$E,5,0)=0, "",VLOOKUP(A424,'Aux - pivots1'!$A:$E,5,0))</f>
        <v/>
      </c>
    </row>
    <row r="425" spans="1:12" ht="16.2">
      <c r="A425" s="31" t="str">
        <f t="shared" si="6"/>
        <v>lt003_entityenblng_capex_cca</v>
      </c>
      <c r="B425" s="174" t="s">
        <v>28</v>
      </c>
      <c r="C425" s="169" t="s">
        <v>28</v>
      </c>
      <c r="D425" s="165" t="s">
        <v>40</v>
      </c>
      <c r="E425" s="168" t="s">
        <v>323</v>
      </c>
      <c r="F425" s="168" t="s">
        <v>331</v>
      </c>
      <c r="G425" s="167" t="str">
        <f>VLOOKUP(A425,Plano_V3!$A$27:$G$573,7,0)</f>
        <v>7. Por iniciar</v>
      </c>
      <c r="H425" s="167" t="s">
        <v>30</v>
      </c>
      <c r="I425" s="176"/>
      <c r="J425" s="190" t="str">
        <f>IF(VLOOKUP(A425,'Aux - pivots1'!$A:$E,3,0)=0, "",VLOOKUP(A425,'Aux - pivots1'!$A:$E,3,0))</f>
        <v/>
      </c>
      <c r="K425" s="190" t="str">
        <f>IF(VLOOKUP(A425,'Aux - pivots1'!$A:$E,4,0)=0, "",VLOOKUP(A425,'Aux - pivots1'!$A:$E,4,0))</f>
        <v/>
      </c>
      <c r="L425" s="190" t="str">
        <f>IF(VLOOKUP(A425,'Aux - pivots1'!$A:$E,5,0)=0, "",VLOOKUP(A425,'Aux - pivots1'!$A:$E,5,0))</f>
        <v/>
      </c>
    </row>
    <row r="426" spans="1:12" ht="16.2">
      <c r="A426" s="31" t="str">
        <f t="shared" si="6"/>
        <v>lt003_entitytrnstnl_capex</v>
      </c>
      <c r="B426" s="174" t="s">
        <v>28</v>
      </c>
      <c r="C426" s="169" t="s">
        <v>28</v>
      </c>
      <c r="D426" s="165" t="s">
        <v>40</v>
      </c>
      <c r="E426" s="168" t="s">
        <v>323</v>
      </c>
      <c r="F426" s="168" t="s">
        <v>332</v>
      </c>
      <c r="G426" s="167" t="str">
        <f>VLOOKUP(A426,Plano_V3!$A$27:$G$573,7,0)</f>
        <v>7. Por iniciar</v>
      </c>
      <c r="H426" s="167" t="s">
        <v>30</v>
      </c>
      <c r="I426" s="176"/>
      <c r="J426" s="190" t="str">
        <f>IF(VLOOKUP(A426,'Aux - pivots1'!$A:$E,3,0)=0, "",VLOOKUP(A426,'Aux - pivots1'!$A:$E,3,0))</f>
        <v/>
      </c>
      <c r="K426" s="190" t="str">
        <f>IF(VLOOKUP(A426,'Aux - pivots1'!$A:$E,4,0)=0, "",VLOOKUP(A426,'Aux - pivots1'!$A:$E,4,0))</f>
        <v/>
      </c>
      <c r="L426" s="190" t="str">
        <f>IF(VLOOKUP(A426,'Aux - pivots1'!$A:$E,5,0)=0, "",VLOOKUP(A426,'Aux - pivots1'!$A:$E,5,0))</f>
        <v/>
      </c>
    </row>
    <row r="427" spans="1:12" ht="16.2">
      <c r="A427" s="31" t="str">
        <f t="shared" si="6"/>
        <v>lt003_entitypure_capex_ccm</v>
      </c>
      <c r="B427" s="174" t="s">
        <v>28</v>
      </c>
      <c r="C427" s="169" t="s">
        <v>28</v>
      </c>
      <c r="D427" s="165" t="s">
        <v>40</v>
      </c>
      <c r="E427" s="168" t="s">
        <v>323</v>
      </c>
      <c r="F427" s="168" t="s">
        <v>333</v>
      </c>
      <c r="G427" s="167" t="str">
        <f>VLOOKUP(A427,Plano_V3!$A$27:$G$573,7,0)</f>
        <v>7. Por iniciar</v>
      </c>
      <c r="H427" s="167" t="s">
        <v>30</v>
      </c>
      <c r="I427" s="176"/>
      <c r="J427" s="190" t="str">
        <f>IF(VLOOKUP(A427,'Aux - pivots1'!$A:$E,3,0)=0, "",VLOOKUP(A427,'Aux - pivots1'!$A:$E,3,0))</f>
        <v/>
      </c>
      <c r="K427" s="190" t="str">
        <f>IF(VLOOKUP(A427,'Aux - pivots1'!$A:$E,4,0)=0, "",VLOOKUP(A427,'Aux - pivots1'!$A:$E,4,0))</f>
        <v/>
      </c>
      <c r="L427" s="190" t="str">
        <f>IF(VLOOKUP(A427,'Aux - pivots1'!$A:$E,5,0)=0, "",VLOOKUP(A427,'Aux - pivots1'!$A:$E,5,0))</f>
        <v/>
      </c>
    </row>
    <row r="428" spans="1:12" ht="16.2">
      <c r="A428" s="31" t="str">
        <f t="shared" si="6"/>
        <v>lt003_entitypure_capex_cca</v>
      </c>
      <c r="B428" s="174" t="s">
        <v>28</v>
      </c>
      <c r="C428" s="169" t="s">
        <v>28</v>
      </c>
      <c r="D428" s="165" t="s">
        <v>40</v>
      </c>
      <c r="E428" s="168" t="s">
        <v>323</v>
      </c>
      <c r="F428" s="168" t="s">
        <v>334</v>
      </c>
      <c r="G428" s="167" t="str">
        <f>VLOOKUP(A428,Plano_V3!$A$27:$G$573,7,0)</f>
        <v>7. Por iniciar</v>
      </c>
      <c r="H428" s="167" t="s">
        <v>30</v>
      </c>
      <c r="I428" s="176"/>
      <c r="J428" s="190" t="str">
        <f>IF(VLOOKUP(A428,'Aux - pivots1'!$A:$E,3,0)=0, "",VLOOKUP(A428,'Aux - pivots1'!$A:$E,3,0))</f>
        <v/>
      </c>
      <c r="K428" s="190" t="str">
        <f>IF(VLOOKUP(A428,'Aux - pivots1'!$A:$E,4,0)=0, "",VLOOKUP(A428,'Aux - pivots1'!$A:$E,4,0))</f>
        <v/>
      </c>
      <c r="L428" s="190" t="str">
        <f>IF(VLOOKUP(A428,'Aux - pivots1'!$A:$E,5,0)=0, "",VLOOKUP(A428,'Aux - pivots1'!$A:$E,5,0))</f>
        <v/>
      </c>
    </row>
    <row r="429" spans="1:12" ht="16.2">
      <c r="A429" s="31" t="str">
        <f t="shared" si="6"/>
        <v>lt003_entityenblng_trnvr_ccm</v>
      </c>
      <c r="B429" s="174" t="s">
        <v>28</v>
      </c>
      <c r="C429" s="169" t="s">
        <v>28</v>
      </c>
      <c r="D429" s="165" t="s">
        <v>40</v>
      </c>
      <c r="E429" s="168" t="s">
        <v>323</v>
      </c>
      <c r="F429" s="168" t="s">
        <v>335</v>
      </c>
      <c r="G429" s="167" t="str">
        <f>VLOOKUP(A429,Plano_V3!$A$27:$G$573,7,0)</f>
        <v>7. Por iniciar</v>
      </c>
      <c r="H429" s="167" t="s">
        <v>30</v>
      </c>
      <c r="I429" s="176"/>
      <c r="J429" s="190" t="str">
        <f>IF(VLOOKUP(A429,'Aux - pivots1'!$A:$E,3,0)=0, "",VLOOKUP(A429,'Aux - pivots1'!$A:$E,3,0))</f>
        <v/>
      </c>
      <c r="K429" s="190" t="str">
        <f>IF(VLOOKUP(A429,'Aux - pivots1'!$A:$E,4,0)=0, "",VLOOKUP(A429,'Aux - pivots1'!$A:$E,4,0))</f>
        <v/>
      </c>
      <c r="L429" s="190" t="str">
        <f>IF(VLOOKUP(A429,'Aux - pivots1'!$A:$E,5,0)=0, "",VLOOKUP(A429,'Aux - pivots1'!$A:$E,5,0))</f>
        <v/>
      </c>
    </row>
    <row r="430" spans="1:12" ht="16.2">
      <c r="A430" s="31" t="str">
        <f t="shared" si="6"/>
        <v>lt003_entityenblng_trnvr_cca</v>
      </c>
      <c r="B430" s="174" t="s">
        <v>28</v>
      </c>
      <c r="C430" s="169" t="s">
        <v>28</v>
      </c>
      <c r="D430" s="165" t="s">
        <v>40</v>
      </c>
      <c r="E430" s="168" t="s">
        <v>323</v>
      </c>
      <c r="F430" s="168" t="s">
        <v>336</v>
      </c>
      <c r="G430" s="167" t="str">
        <f>VLOOKUP(A430,Plano_V3!$A$27:$G$573,7,0)</f>
        <v>7. Por iniciar</v>
      </c>
      <c r="H430" s="167" t="s">
        <v>30</v>
      </c>
      <c r="I430" s="176"/>
      <c r="J430" s="190" t="str">
        <f>IF(VLOOKUP(A430,'Aux - pivots1'!$A:$E,3,0)=0, "",VLOOKUP(A430,'Aux - pivots1'!$A:$E,3,0))</f>
        <v/>
      </c>
      <c r="K430" s="190" t="str">
        <f>IF(VLOOKUP(A430,'Aux - pivots1'!$A:$E,4,0)=0, "",VLOOKUP(A430,'Aux - pivots1'!$A:$E,4,0))</f>
        <v/>
      </c>
      <c r="L430" s="190" t="str">
        <f>IF(VLOOKUP(A430,'Aux - pivots1'!$A:$E,5,0)=0, "",VLOOKUP(A430,'Aux - pivots1'!$A:$E,5,0))</f>
        <v/>
      </c>
    </row>
    <row r="431" spans="1:12" ht="16.2">
      <c r="A431" s="31" t="str">
        <f t="shared" si="6"/>
        <v>lt003_entitytrnstnl_trnvr</v>
      </c>
      <c r="B431" s="174" t="s">
        <v>28</v>
      </c>
      <c r="C431" s="169" t="s">
        <v>28</v>
      </c>
      <c r="D431" s="165" t="s">
        <v>40</v>
      </c>
      <c r="E431" s="168" t="s">
        <v>323</v>
      </c>
      <c r="F431" s="168" t="s">
        <v>337</v>
      </c>
      <c r="G431" s="167" t="str">
        <f>VLOOKUP(A431,Plano_V3!$A$27:$G$573,7,0)</f>
        <v>7. Por iniciar</v>
      </c>
      <c r="H431" s="167" t="s">
        <v>30</v>
      </c>
      <c r="I431" s="176"/>
      <c r="J431" s="190" t="str">
        <f>IF(VLOOKUP(A431,'Aux - pivots1'!$A:$E,3,0)=0, "",VLOOKUP(A431,'Aux - pivots1'!$A:$E,3,0))</f>
        <v/>
      </c>
      <c r="K431" s="190" t="str">
        <f>IF(VLOOKUP(A431,'Aux - pivots1'!$A:$E,4,0)=0, "",VLOOKUP(A431,'Aux - pivots1'!$A:$E,4,0))</f>
        <v/>
      </c>
      <c r="L431" s="190" t="str">
        <f>IF(VLOOKUP(A431,'Aux - pivots1'!$A:$E,5,0)=0, "",VLOOKUP(A431,'Aux - pivots1'!$A:$E,5,0))</f>
        <v/>
      </c>
    </row>
    <row r="432" spans="1:12" ht="16.2">
      <c r="A432" s="31" t="str">
        <f t="shared" si="6"/>
        <v>lt003_entitypure_trnvr_ccm</v>
      </c>
      <c r="B432" s="174" t="s">
        <v>28</v>
      </c>
      <c r="C432" s="169" t="s">
        <v>28</v>
      </c>
      <c r="D432" s="165" t="s">
        <v>40</v>
      </c>
      <c r="E432" s="168" t="s">
        <v>323</v>
      </c>
      <c r="F432" s="168" t="s">
        <v>338</v>
      </c>
      <c r="G432" s="167" t="str">
        <f>VLOOKUP(A432,Plano_V3!$A$27:$G$573,7,0)</f>
        <v>7. Por iniciar</v>
      </c>
      <c r="H432" s="167" t="s">
        <v>30</v>
      </c>
      <c r="I432" s="176"/>
      <c r="J432" s="190" t="str">
        <f>IF(VLOOKUP(A432,'Aux - pivots1'!$A:$E,3,0)=0, "",VLOOKUP(A432,'Aux - pivots1'!$A:$E,3,0))</f>
        <v/>
      </c>
      <c r="K432" s="190" t="str">
        <f>IF(VLOOKUP(A432,'Aux - pivots1'!$A:$E,4,0)=0, "",VLOOKUP(A432,'Aux - pivots1'!$A:$E,4,0))</f>
        <v/>
      </c>
      <c r="L432" s="190" t="str">
        <f>IF(VLOOKUP(A432,'Aux - pivots1'!$A:$E,5,0)=0, "",VLOOKUP(A432,'Aux - pivots1'!$A:$E,5,0))</f>
        <v/>
      </c>
    </row>
    <row r="433" spans="1:12" ht="16.2">
      <c r="A433" s="31" t="str">
        <f t="shared" si="6"/>
        <v>lt003_entitypure_trnvr_cca</v>
      </c>
      <c r="B433" s="174" t="s">
        <v>28</v>
      </c>
      <c r="C433" s="169" t="s">
        <v>28</v>
      </c>
      <c r="D433" s="165" t="s">
        <v>40</v>
      </c>
      <c r="E433" s="168" t="s">
        <v>323</v>
      </c>
      <c r="F433" s="168" t="s">
        <v>339</v>
      </c>
      <c r="G433" s="167" t="str">
        <f>VLOOKUP(A433,Plano_V3!$A$27:$G$573,7,0)</f>
        <v>7. Por iniciar</v>
      </c>
      <c r="H433" s="167" t="s">
        <v>30</v>
      </c>
      <c r="I433" s="176"/>
      <c r="J433" s="190" t="str">
        <f>IF(VLOOKUP(A433,'Aux - pivots1'!$A:$E,3,0)=0, "",VLOOKUP(A433,'Aux - pivots1'!$A:$E,3,0))</f>
        <v/>
      </c>
      <c r="K433" s="190" t="str">
        <f>IF(VLOOKUP(A433,'Aux - pivots1'!$A:$E,4,0)=0, "",VLOOKUP(A433,'Aux - pivots1'!$A:$E,4,0))</f>
        <v/>
      </c>
      <c r="L433" s="190" t="str">
        <f>IF(VLOOKUP(A433,'Aux - pivots1'!$A:$E,5,0)=0, "",VLOOKUP(A433,'Aux - pivots1'!$A:$E,5,0))</f>
        <v/>
      </c>
    </row>
    <row r="434" spans="1:12" ht="16.2">
      <c r="A434" s="31" t="str">
        <f t="shared" si="6"/>
        <v>lt003_entityflg_nfrd_applcblty</v>
      </c>
      <c r="B434" s="174" t="s">
        <v>28</v>
      </c>
      <c r="C434" s="169" t="s">
        <v>28</v>
      </c>
      <c r="D434" s="165" t="s">
        <v>40</v>
      </c>
      <c r="E434" s="168" t="s">
        <v>323</v>
      </c>
      <c r="F434" s="168" t="s">
        <v>340</v>
      </c>
      <c r="G434" s="167" t="str">
        <f>VLOOKUP(A434,Plano_V3!$A$27:$G$573,7,0)</f>
        <v>7. Por iniciar</v>
      </c>
      <c r="H434" s="167" t="s">
        <v>30</v>
      </c>
      <c r="I434" s="176"/>
      <c r="J434" s="190" t="str">
        <f>IF(VLOOKUP(A434,'Aux - pivots1'!$A:$E,3,0)=0, "",VLOOKUP(A434,'Aux - pivots1'!$A:$E,3,0))</f>
        <v/>
      </c>
      <c r="K434" s="190" t="str">
        <f>IF(VLOOKUP(A434,'Aux - pivots1'!$A:$E,4,0)=0, "",VLOOKUP(A434,'Aux - pivots1'!$A:$E,4,0))</f>
        <v/>
      </c>
      <c r="L434" s="190" t="str">
        <f>IF(VLOOKUP(A434,'Aux - pivots1'!$A:$E,5,0)=0, "",VLOOKUP(A434,'Aux - pivots1'!$A:$E,5,0))</f>
        <v/>
      </c>
    </row>
    <row r="435" spans="1:12" ht="16.2">
      <c r="A435" s="31" t="str">
        <f t="shared" si="6"/>
        <v>lt003_entitycntrprty_emssns_scp1</v>
      </c>
      <c r="B435" s="174" t="s">
        <v>28</v>
      </c>
      <c r="C435" s="169" t="s">
        <v>28</v>
      </c>
      <c r="D435" s="165" t="s">
        <v>40</v>
      </c>
      <c r="E435" s="168" t="s">
        <v>323</v>
      </c>
      <c r="F435" s="168" t="s">
        <v>341</v>
      </c>
      <c r="G435" s="167" t="str">
        <f>VLOOKUP(A435,Plano_V3!$A$27:$G$573,7,0)</f>
        <v>7. Por iniciar</v>
      </c>
      <c r="H435" s="167" t="s">
        <v>30</v>
      </c>
      <c r="I435" s="176"/>
      <c r="J435" s="190" t="str">
        <f>IF(VLOOKUP(A435,'Aux - pivots1'!$A:$E,3,0)=0, "",VLOOKUP(A435,'Aux - pivots1'!$A:$E,3,0))</f>
        <v/>
      </c>
      <c r="K435" s="190" t="str">
        <f>IF(VLOOKUP(A435,'Aux - pivots1'!$A:$E,4,0)=0, "",VLOOKUP(A435,'Aux - pivots1'!$A:$E,4,0))</f>
        <v/>
      </c>
      <c r="L435" s="190" t="str">
        <f>IF(VLOOKUP(A435,'Aux - pivots1'!$A:$E,5,0)=0, "",VLOOKUP(A435,'Aux - pivots1'!$A:$E,5,0))</f>
        <v/>
      </c>
    </row>
    <row r="436" spans="1:12" ht="16.2">
      <c r="A436" s="31" t="str">
        <f t="shared" si="6"/>
        <v>lt003_entitycntrprty_emssns_scp2</v>
      </c>
      <c r="B436" s="174" t="s">
        <v>28</v>
      </c>
      <c r="C436" s="169" t="s">
        <v>28</v>
      </c>
      <c r="D436" s="165" t="s">
        <v>40</v>
      </c>
      <c r="E436" s="168" t="s">
        <v>323</v>
      </c>
      <c r="F436" s="168" t="s">
        <v>342</v>
      </c>
      <c r="G436" s="167" t="str">
        <f>VLOOKUP(A436,Plano_V3!$A$27:$G$573,7,0)</f>
        <v>7. Por iniciar</v>
      </c>
      <c r="H436" s="167" t="s">
        <v>30</v>
      </c>
      <c r="I436" s="176"/>
      <c r="J436" s="190" t="str">
        <f>IF(VLOOKUP(A436,'Aux - pivots1'!$A:$E,3,0)=0, "",VLOOKUP(A436,'Aux - pivots1'!$A:$E,3,0))</f>
        <v/>
      </c>
      <c r="K436" s="190" t="str">
        <f>IF(VLOOKUP(A436,'Aux - pivots1'!$A:$E,4,0)=0, "",VLOOKUP(A436,'Aux - pivots1'!$A:$E,4,0))</f>
        <v/>
      </c>
      <c r="L436" s="190" t="str">
        <f>IF(VLOOKUP(A436,'Aux - pivots1'!$A:$E,5,0)=0, "",VLOOKUP(A436,'Aux - pivots1'!$A:$E,5,0))</f>
        <v/>
      </c>
    </row>
    <row r="437" spans="1:12" ht="16.2">
      <c r="A437" s="31" t="str">
        <f t="shared" si="6"/>
        <v>lt003_entitycntrprty_emssns_scp3</v>
      </c>
      <c r="B437" s="174" t="s">
        <v>28</v>
      </c>
      <c r="C437" s="169" t="s">
        <v>28</v>
      </c>
      <c r="D437" s="165" t="s">
        <v>40</v>
      </c>
      <c r="E437" s="168" t="s">
        <v>323</v>
      </c>
      <c r="F437" s="168" t="s">
        <v>343</v>
      </c>
      <c r="G437" s="167" t="str">
        <f>VLOOKUP(A437,Plano_V3!$A$27:$G$573,7,0)</f>
        <v>7. Por iniciar</v>
      </c>
      <c r="H437" s="167" t="s">
        <v>30</v>
      </c>
      <c r="I437" s="176"/>
      <c r="J437" s="190" t="str">
        <f>IF(VLOOKUP(A437,'Aux - pivots1'!$A:$E,3,0)=0, "",VLOOKUP(A437,'Aux - pivots1'!$A:$E,3,0))</f>
        <v/>
      </c>
      <c r="K437" s="190" t="str">
        <f>IF(VLOOKUP(A437,'Aux - pivots1'!$A:$E,4,0)=0, "",VLOOKUP(A437,'Aux - pivots1'!$A:$E,4,0))</f>
        <v/>
      </c>
      <c r="L437" s="190" t="str">
        <f>IF(VLOOKUP(A437,'Aux - pivots1'!$A:$E,5,0)=0, "",VLOOKUP(A437,'Aux - pivots1'!$A:$E,5,0))</f>
        <v/>
      </c>
    </row>
    <row r="438" spans="1:12" ht="16.2">
      <c r="A438" s="31" t="str">
        <f t="shared" si="6"/>
        <v>lt003_entityflg_excldd_eu_prs_algnd_bnchmrk</v>
      </c>
      <c r="B438" s="174" t="s">
        <v>28</v>
      </c>
      <c r="C438" s="169" t="s">
        <v>28</v>
      </c>
      <c r="D438" s="165" t="s">
        <v>40</v>
      </c>
      <c r="E438" s="168" t="s">
        <v>323</v>
      </c>
      <c r="F438" s="168" t="s">
        <v>344</v>
      </c>
      <c r="G438" s="167" t="str">
        <f>VLOOKUP(A438,Plano_V3!$A$27:$G$573,7,0)</f>
        <v>7. Por iniciar</v>
      </c>
      <c r="H438" s="167" t="s">
        <v>30</v>
      </c>
      <c r="I438" s="176"/>
      <c r="J438" s="190" t="str">
        <f>IF(VLOOKUP(A438,'Aux - pivots1'!$A:$E,3,0)=0, "",VLOOKUP(A438,'Aux - pivots1'!$A:$E,3,0))</f>
        <v/>
      </c>
      <c r="K438" s="190" t="str">
        <f>IF(VLOOKUP(A438,'Aux - pivots1'!$A:$E,4,0)=0, "",VLOOKUP(A438,'Aux - pivots1'!$A:$E,4,0))</f>
        <v/>
      </c>
      <c r="L438" s="190" t="str">
        <f>IF(VLOOKUP(A438,'Aux - pivots1'!$A:$E,5,0)=0, "",VLOOKUP(A438,'Aux - pivots1'!$A:$E,5,0))</f>
        <v/>
      </c>
    </row>
    <row r="439" spans="1:12" ht="16.2">
      <c r="A439" s="31" t="str">
        <f t="shared" si="6"/>
        <v>lt003_entityflg_act_physcl_rsk</v>
      </c>
      <c r="B439" s="174" t="s">
        <v>28</v>
      </c>
      <c r="C439" s="169" t="s">
        <v>28</v>
      </c>
      <c r="D439" s="165" t="s">
        <v>40</v>
      </c>
      <c r="E439" s="168" t="s">
        <v>323</v>
      </c>
      <c r="F439" s="168" t="s">
        <v>345</v>
      </c>
      <c r="G439" s="167" t="str">
        <f>VLOOKUP(A439,Plano_V3!$A$27:$G$573,7,0)</f>
        <v>7. Por iniciar</v>
      </c>
      <c r="H439" s="167" t="s">
        <v>30</v>
      </c>
      <c r="I439" s="176"/>
      <c r="J439" s="190" t="str">
        <f>IF(VLOOKUP(A439,'Aux - pivots1'!$A:$E,3,0)=0, "",VLOOKUP(A439,'Aux - pivots1'!$A:$E,3,0))</f>
        <v/>
      </c>
      <c r="K439" s="190" t="str">
        <f>IF(VLOOKUP(A439,'Aux - pivots1'!$A:$E,4,0)=0, "",VLOOKUP(A439,'Aux - pivots1'!$A:$E,4,0))</f>
        <v/>
      </c>
      <c r="L439" s="190" t="str">
        <f>IF(VLOOKUP(A439,'Aux - pivots1'!$A:$E,5,0)=0, "",VLOOKUP(A439,'Aux - pivots1'!$A:$E,5,0))</f>
        <v/>
      </c>
    </row>
    <row r="440" spans="1:12" ht="16.2">
      <c r="A440" s="31" t="str">
        <f t="shared" si="6"/>
        <v>lt003_entityflg_chrnc_physcl_rsk</v>
      </c>
      <c r="B440" s="174" t="s">
        <v>28</v>
      </c>
      <c r="C440" s="169" t="s">
        <v>28</v>
      </c>
      <c r="D440" s="165" t="s">
        <v>40</v>
      </c>
      <c r="E440" s="168" t="s">
        <v>323</v>
      </c>
      <c r="F440" s="168" t="s">
        <v>346</v>
      </c>
      <c r="G440" s="167" t="str">
        <f>VLOOKUP(A440,Plano_V3!$A$27:$G$573,7,0)</f>
        <v>7. Por iniciar</v>
      </c>
      <c r="H440" s="167" t="s">
        <v>30</v>
      </c>
      <c r="I440" s="176"/>
      <c r="J440" s="190" t="str">
        <f>IF(VLOOKUP(A440,'Aux - pivots1'!$A:$E,3,0)=0, "",VLOOKUP(A440,'Aux - pivots1'!$A:$E,3,0))</f>
        <v/>
      </c>
      <c r="K440" s="190" t="str">
        <f>IF(VLOOKUP(A440,'Aux - pivots1'!$A:$E,4,0)=0, "",VLOOKUP(A440,'Aux - pivots1'!$A:$E,4,0))</f>
        <v/>
      </c>
      <c r="L440" s="190" t="str">
        <f>IF(VLOOKUP(A440,'Aux - pivots1'!$A:$E,5,0)=0, "",VLOOKUP(A440,'Aux - pivots1'!$A:$E,5,0))</f>
        <v/>
      </c>
    </row>
    <row r="441" spans="1:12" ht="16.2">
      <c r="A441" s="31" t="str">
        <f t="shared" si="6"/>
        <v>lt003_entitypst_cd</v>
      </c>
      <c r="B441" s="174" t="s">
        <v>28</v>
      </c>
      <c r="C441" s="169" t="s">
        <v>28</v>
      </c>
      <c r="D441" s="165" t="s">
        <v>40</v>
      </c>
      <c r="E441" s="168" t="s">
        <v>323</v>
      </c>
      <c r="F441" s="168" t="s">
        <v>347</v>
      </c>
      <c r="G441" s="167" t="str">
        <f>VLOOKUP(A441,Plano_V3!$A$27:$G$573,7,0)</f>
        <v>7. Por iniciar</v>
      </c>
      <c r="H441" s="167" t="s">
        <v>30</v>
      </c>
      <c r="I441" s="176"/>
      <c r="J441" s="190" t="str">
        <f>IF(VLOOKUP(A441,'Aux - pivots1'!$A:$E,3,0)=0, "",VLOOKUP(A441,'Aux - pivots1'!$A:$E,3,0))</f>
        <v/>
      </c>
      <c r="K441" s="190" t="str">
        <f>IF(VLOOKUP(A441,'Aux - pivots1'!$A:$E,4,0)=0, "",VLOOKUP(A441,'Aux - pivots1'!$A:$E,4,0))</f>
        <v/>
      </c>
      <c r="L441" s="190" t="str">
        <f>IF(VLOOKUP(A441,'Aux - pivots1'!$A:$E,5,0)=0, "",VLOOKUP(A441,'Aux - pivots1'!$A:$E,5,0))</f>
        <v/>
      </c>
    </row>
    <row r="442" spans="1:12" ht="16.2">
      <c r="A442" s="31" t="str">
        <f t="shared" si="6"/>
        <v>lt003_entityesg_sbsctr</v>
      </c>
      <c r="B442" s="174" t="s">
        <v>28</v>
      </c>
      <c r="C442" s="169" t="s">
        <v>28</v>
      </c>
      <c r="D442" s="165" t="s">
        <v>40</v>
      </c>
      <c r="E442" s="168" t="s">
        <v>323</v>
      </c>
      <c r="F442" s="168" t="s">
        <v>348</v>
      </c>
      <c r="G442" s="167" t="str">
        <f>VLOOKUP(A442,Plano_V3!$A$27:$G$573,7,0)</f>
        <v>7. Por iniciar</v>
      </c>
      <c r="H442" s="167" t="s">
        <v>30</v>
      </c>
      <c r="I442" s="176"/>
      <c r="J442" s="190" t="str">
        <f>IF(VLOOKUP(A442,'Aux - pivots1'!$A:$E,3,0)=0, "",VLOOKUP(A442,'Aux - pivots1'!$A:$E,3,0))</f>
        <v/>
      </c>
      <c r="K442" s="190" t="str">
        <f>IF(VLOOKUP(A442,'Aux - pivots1'!$A:$E,4,0)=0, "",VLOOKUP(A442,'Aux - pivots1'!$A:$E,4,0))</f>
        <v/>
      </c>
      <c r="L442" s="190" t="str">
        <f>IF(VLOOKUP(A442,'Aux - pivots1'!$A:$E,5,0)=0, "",VLOOKUP(A442,'Aux - pivots1'!$A:$E,5,0))</f>
        <v/>
      </c>
    </row>
    <row r="443" spans="1:12" ht="16.2">
      <c r="A443" s="31" t="str">
        <f t="shared" si="6"/>
        <v>lt003_entityttl_lblty</v>
      </c>
      <c r="B443" s="174" t="s">
        <v>28</v>
      </c>
      <c r="C443" s="169" t="s">
        <v>28</v>
      </c>
      <c r="D443" s="165" t="s">
        <v>40</v>
      </c>
      <c r="E443" s="168" t="s">
        <v>323</v>
      </c>
      <c r="F443" s="168" t="s">
        <v>349</v>
      </c>
      <c r="G443" s="167" t="str">
        <f>VLOOKUP(A443,Plano_V3!$A$27:$G$573,7,0)</f>
        <v>7. Por iniciar</v>
      </c>
      <c r="H443" s="167" t="s">
        <v>30</v>
      </c>
      <c r="I443" s="176"/>
      <c r="J443" s="190" t="str">
        <f>IF(VLOOKUP(A443,'Aux - pivots1'!$A:$E,3,0)=0, "",VLOOKUP(A443,'Aux - pivots1'!$A:$E,3,0))</f>
        <v/>
      </c>
      <c r="K443" s="190" t="str">
        <f>IF(VLOOKUP(A443,'Aux - pivots1'!$A:$E,4,0)=0, "",VLOOKUP(A443,'Aux - pivots1'!$A:$E,4,0))</f>
        <v/>
      </c>
      <c r="L443" s="190" t="str">
        <f>IF(VLOOKUP(A443,'Aux - pivots1'!$A:$E,5,0)=0, "",VLOOKUP(A443,'Aux - pivots1'!$A:$E,5,0))</f>
        <v/>
      </c>
    </row>
    <row r="444" spans="1:12" ht="16.2">
      <c r="A444" s="31" t="str">
        <f t="shared" si="6"/>
        <v>lt003_entityisin</v>
      </c>
      <c r="B444" s="174" t="s">
        <v>28</v>
      </c>
      <c r="C444" s="169" t="s">
        <v>28</v>
      </c>
      <c r="D444" s="165" t="s">
        <v>40</v>
      </c>
      <c r="E444" s="168" t="s">
        <v>323</v>
      </c>
      <c r="F444" s="168" t="s">
        <v>230</v>
      </c>
      <c r="G444" s="167" t="str">
        <f>VLOOKUP(A444,Plano_V3!$A$27:$G$573,7,0)</f>
        <v>7. Por iniciar</v>
      </c>
      <c r="H444" s="167" t="s">
        <v>30</v>
      </c>
      <c r="I444" s="176"/>
      <c r="J444" s="190" t="str">
        <f>IF(VLOOKUP(A444,'Aux - pivots1'!$A:$E,3,0)=0, "",VLOOKUP(A444,'Aux - pivots1'!$A:$E,3,0))</f>
        <v/>
      </c>
      <c r="K444" s="190" t="str">
        <f>IF(VLOOKUP(A444,'Aux - pivots1'!$A:$E,4,0)=0, "",VLOOKUP(A444,'Aux - pivots1'!$A:$E,4,0))</f>
        <v/>
      </c>
      <c r="L444" s="190" t="str">
        <f>IF(VLOOKUP(A444,'Aux - pivots1'!$A:$E,5,0)=0, "",VLOOKUP(A444,'Aux - pivots1'!$A:$E,5,0))</f>
        <v/>
      </c>
    </row>
    <row r="445" spans="1:12" ht="16.2">
      <c r="A445" s="31" t="str">
        <f t="shared" si="6"/>
        <v>lt003_entitygrp_annl_trnvr_le</v>
      </c>
      <c r="B445" s="174" t="s">
        <v>28</v>
      </c>
      <c r="C445" s="169" t="s">
        <v>28</v>
      </c>
      <c r="D445" s="165" t="s">
        <v>40</v>
      </c>
      <c r="E445" s="168" t="s">
        <v>323</v>
      </c>
      <c r="F445" s="168" t="s">
        <v>350</v>
      </c>
      <c r="G445" s="167" t="str">
        <f>VLOOKUP(A445,Plano_V3!$A$27:$G$573,7,0)</f>
        <v>7. Por iniciar</v>
      </c>
      <c r="H445" s="167" t="s">
        <v>30</v>
      </c>
      <c r="I445" s="176"/>
      <c r="J445" s="190" t="str">
        <f>IF(VLOOKUP(A445,'Aux - pivots1'!$A:$E,3,0)=0, "",VLOOKUP(A445,'Aux - pivots1'!$A:$E,3,0))</f>
        <v/>
      </c>
      <c r="K445" s="190" t="str">
        <f>IF(VLOOKUP(A445,'Aux - pivots1'!$A:$E,4,0)=0, "",VLOOKUP(A445,'Aux - pivots1'!$A:$E,4,0))</f>
        <v/>
      </c>
      <c r="L445" s="190" t="str">
        <f>IF(VLOOKUP(A445,'Aux - pivots1'!$A:$E,5,0)=0, "",VLOOKUP(A445,'Aux - pivots1'!$A:$E,5,0))</f>
        <v/>
      </c>
    </row>
    <row r="446" spans="1:12" ht="16.2">
      <c r="A446" s="31" t="str">
        <f t="shared" si="6"/>
        <v>lt003_entitygrp_ttl_lblty</v>
      </c>
      <c r="B446" s="174" t="s">
        <v>28</v>
      </c>
      <c r="C446" s="169" t="s">
        <v>28</v>
      </c>
      <c r="D446" s="165" t="s">
        <v>40</v>
      </c>
      <c r="E446" s="168" t="s">
        <v>323</v>
      </c>
      <c r="F446" s="168" t="s">
        <v>351</v>
      </c>
      <c r="G446" s="167" t="str">
        <f>VLOOKUP(A446,Plano_V3!$A$27:$G$573,7,0)</f>
        <v>7. Por iniciar</v>
      </c>
      <c r="H446" s="167" t="s">
        <v>30</v>
      </c>
      <c r="I446" s="176"/>
      <c r="J446" s="190" t="str">
        <f>IF(VLOOKUP(A446,'Aux - pivots1'!$A:$E,3,0)=0, "",VLOOKUP(A446,'Aux - pivots1'!$A:$E,3,0))</f>
        <v/>
      </c>
      <c r="K446" s="190" t="str">
        <f>IF(VLOOKUP(A446,'Aux - pivots1'!$A:$E,4,0)=0, "",VLOOKUP(A446,'Aux - pivots1'!$A:$E,4,0))</f>
        <v/>
      </c>
      <c r="L446" s="190" t="str">
        <f>IF(VLOOKUP(A446,'Aux - pivots1'!$A:$E,5,0)=0, "",VLOOKUP(A446,'Aux - pivots1'!$A:$E,5,0))</f>
        <v/>
      </c>
    </row>
    <row r="447" spans="1:12" ht="16.2">
      <c r="A447" s="31" t="str">
        <f t="shared" si="6"/>
        <v>lt003_entityflg_grp_nfrd_applcblty</v>
      </c>
      <c r="B447" s="174" t="s">
        <v>28</v>
      </c>
      <c r="C447" s="169" t="s">
        <v>28</v>
      </c>
      <c r="D447" s="165" t="s">
        <v>40</v>
      </c>
      <c r="E447" s="168" t="s">
        <v>323</v>
      </c>
      <c r="F447" s="168" t="s">
        <v>352</v>
      </c>
      <c r="G447" s="167" t="str">
        <f>VLOOKUP(A447,Plano_V3!$A$27:$G$573,7,0)</f>
        <v>7. Por iniciar</v>
      </c>
      <c r="H447" s="167" t="s">
        <v>30</v>
      </c>
      <c r="I447" s="176"/>
      <c r="J447" s="190" t="str">
        <f>IF(VLOOKUP(A447,'Aux - pivots1'!$A:$E,3,0)=0, "",VLOOKUP(A447,'Aux - pivots1'!$A:$E,3,0))</f>
        <v/>
      </c>
      <c r="K447" s="190" t="str">
        <f>IF(VLOOKUP(A447,'Aux - pivots1'!$A:$E,4,0)=0, "",VLOOKUP(A447,'Aux - pivots1'!$A:$E,4,0))</f>
        <v/>
      </c>
      <c r="L447" s="190" t="str">
        <f>IF(VLOOKUP(A447,'Aux - pivots1'!$A:$E,5,0)=0, "",VLOOKUP(A447,'Aux - pivots1'!$A:$E,5,0))</f>
        <v/>
      </c>
    </row>
    <row r="448" spans="1:12" ht="16.2">
      <c r="A448" s="31" t="str">
        <f t="shared" si="6"/>
        <v>lt003_entitygrp_emssns_scp1</v>
      </c>
      <c r="B448" s="174" t="s">
        <v>28</v>
      </c>
      <c r="C448" s="169" t="s">
        <v>28</v>
      </c>
      <c r="D448" s="165" t="s">
        <v>40</v>
      </c>
      <c r="E448" s="168" t="s">
        <v>323</v>
      </c>
      <c r="F448" s="168" t="s">
        <v>353</v>
      </c>
      <c r="G448" s="167" t="str">
        <f>VLOOKUP(A448,Plano_V3!$A$27:$G$573,7,0)</f>
        <v>7. Por iniciar</v>
      </c>
      <c r="H448" s="167" t="s">
        <v>30</v>
      </c>
      <c r="I448" s="176"/>
      <c r="J448" s="190" t="str">
        <f>IF(VLOOKUP(A448,'Aux - pivots1'!$A:$E,3,0)=0, "",VLOOKUP(A448,'Aux - pivots1'!$A:$E,3,0))</f>
        <v/>
      </c>
      <c r="K448" s="190" t="str">
        <f>IF(VLOOKUP(A448,'Aux - pivots1'!$A:$E,4,0)=0, "",VLOOKUP(A448,'Aux - pivots1'!$A:$E,4,0))</f>
        <v/>
      </c>
      <c r="L448" s="190" t="str">
        <f>IF(VLOOKUP(A448,'Aux - pivots1'!$A:$E,5,0)=0, "",VLOOKUP(A448,'Aux - pivots1'!$A:$E,5,0))</f>
        <v/>
      </c>
    </row>
    <row r="449" spans="1:12" ht="16.2">
      <c r="A449" s="31" t="str">
        <f t="shared" si="6"/>
        <v>lt003_entitygrp_emssns_scp2</v>
      </c>
      <c r="B449" s="174" t="s">
        <v>28</v>
      </c>
      <c r="C449" s="169" t="s">
        <v>28</v>
      </c>
      <c r="D449" s="165" t="s">
        <v>40</v>
      </c>
      <c r="E449" s="168" t="s">
        <v>323</v>
      </c>
      <c r="F449" s="168" t="s">
        <v>354</v>
      </c>
      <c r="G449" s="167" t="str">
        <f>VLOOKUP(A449,Plano_V3!$A$27:$G$573,7,0)</f>
        <v>7. Por iniciar</v>
      </c>
      <c r="H449" s="167" t="s">
        <v>30</v>
      </c>
      <c r="I449" s="176"/>
      <c r="J449" s="190" t="str">
        <f>IF(VLOOKUP(A449,'Aux - pivots1'!$A:$E,3,0)=0, "",VLOOKUP(A449,'Aux - pivots1'!$A:$E,3,0))</f>
        <v/>
      </c>
      <c r="K449" s="190" t="str">
        <f>IF(VLOOKUP(A449,'Aux - pivots1'!$A:$E,4,0)=0, "",VLOOKUP(A449,'Aux - pivots1'!$A:$E,4,0))</f>
        <v/>
      </c>
      <c r="L449" s="190" t="str">
        <f>IF(VLOOKUP(A449,'Aux - pivots1'!$A:$E,5,0)=0, "",VLOOKUP(A449,'Aux - pivots1'!$A:$E,5,0))</f>
        <v/>
      </c>
    </row>
    <row r="450" spans="1:12" ht="16.2">
      <c r="A450" s="31" t="str">
        <f t="shared" si="6"/>
        <v>lt003_entitygrp_emssns_scp3</v>
      </c>
      <c r="B450" s="174" t="s">
        <v>28</v>
      </c>
      <c r="C450" s="169" t="s">
        <v>28</v>
      </c>
      <c r="D450" s="165" t="s">
        <v>40</v>
      </c>
      <c r="E450" s="168" t="s">
        <v>323</v>
      </c>
      <c r="F450" s="168" t="s">
        <v>355</v>
      </c>
      <c r="G450" s="167" t="str">
        <f>VLOOKUP(A450,Plano_V3!$A$27:$G$573,7,0)</f>
        <v>7. Por iniciar</v>
      </c>
      <c r="H450" s="167" t="s">
        <v>30</v>
      </c>
      <c r="I450" s="176"/>
      <c r="J450" s="190" t="str">
        <f>IF(VLOOKUP(A450,'Aux - pivots1'!$A:$E,3,0)=0, "",VLOOKUP(A450,'Aux - pivots1'!$A:$E,3,0))</f>
        <v/>
      </c>
      <c r="K450" s="190" t="str">
        <f>IF(VLOOKUP(A450,'Aux - pivots1'!$A:$E,4,0)=0, "",VLOOKUP(A450,'Aux - pivots1'!$A:$E,4,0))</f>
        <v/>
      </c>
      <c r="L450" s="190" t="str">
        <f>IF(VLOOKUP(A450,'Aux - pivots1'!$A:$E,5,0)=0, "",VLOOKUP(A450,'Aux - pivots1'!$A:$E,5,0))</f>
        <v/>
      </c>
    </row>
    <row r="451" spans="1:12" ht="16.2">
      <c r="A451" s="31" t="str">
        <f t="shared" si="6"/>
        <v>lt004_protectiontyp_ep_scr</v>
      </c>
      <c r="B451" s="174" t="s">
        <v>28</v>
      </c>
      <c r="C451" s="169" t="s">
        <v>28</v>
      </c>
      <c r="D451" s="165" t="s">
        <v>40</v>
      </c>
      <c r="E451" s="168" t="s">
        <v>356</v>
      </c>
      <c r="F451" s="168" t="s">
        <v>357</v>
      </c>
      <c r="G451" s="167" t="str">
        <f>VLOOKUP(A451,Plano_V3!$A$27:$G$573,7,0)</f>
        <v>7. Por iniciar</v>
      </c>
      <c r="H451" s="167" t="s">
        <v>30</v>
      </c>
      <c r="I451" s="176"/>
      <c r="J451" s="190" t="str">
        <f>IF(VLOOKUP(A451,'Aux - pivots1'!$A:$E,3,0)=0, "",VLOOKUP(A451,'Aux - pivots1'!$A:$E,3,0))</f>
        <v/>
      </c>
      <c r="K451" s="190" t="str">
        <f>IF(VLOOKUP(A451,'Aux - pivots1'!$A:$E,4,0)=0, "",VLOOKUP(A451,'Aux - pivots1'!$A:$E,4,0))</f>
        <v/>
      </c>
      <c r="L451" s="190" t="str">
        <f>IF(VLOOKUP(A451,'Aux - pivots1'!$A:$E,5,0)=0, "",VLOOKUP(A451,'Aux - pivots1'!$A:$E,5,0))</f>
        <v/>
      </c>
    </row>
    <row r="452" spans="1:12" ht="16.2">
      <c r="A452" s="31" t="str">
        <f t="shared" si="6"/>
        <v>lt004_protectionep_scr</v>
      </c>
      <c r="B452" s="174" t="s">
        <v>28</v>
      </c>
      <c r="C452" s="169" t="s">
        <v>28</v>
      </c>
      <c r="D452" s="165" t="s">
        <v>40</v>
      </c>
      <c r="E452" s="168" t="s">
        <v>356</v>
      </c>
      <c r="F452" s="168" t="s">
        <v>358</v>
      </c>
      <c r="G452" s="167" t="str">
        <f>VLOOKUP(A452,Plano_V3!$A$27:$G$573,7,0)</f>
        <v>7. Por iniciar</v>
      </c>
      <c r="H452" s="167" t="s">
        <v>30</v>
      </c>
      <c r="I452" s="176"/>
      <c r="J452" s="190" t="str">
        <f>IF(VLOOKUP(A452,'Aux - pivots1'!$A:$E,3,0)=0, "",VLOOKUP(A452,'Aux - pivots1'!$A:$E,3,0))</f>
        <v/>
      </c>
      <c r="K452" s="190" t="str">
        <f>IF(VLOOKUP(A452,'Aux - pivots1'!$A:$E,4,0)=0, "",VLOOKUP(A452,'Aux - pivots1'!$A:$E,4,0))</f>
        <v/>
      </c>
      <c r="L452" s="190" t="str">
        <f>IF(VLOOKUP(A452,'Aux - pivots1'!$A:$E,5,0)=0, "",VLOOKUP(A452,'Aux - pivots1'!$A:$E,5,0))</f>
        <v/>
      </c>
    </row>
    <row r="453" spans="1:12" ht="16.2">
      <c r="A453" s="31" t="str">
        <f t="shared" si="6"/>
        <v>lt004_protectiontyp_epc_lbl</v>
      </c>
      <c r="B453" s="174" t="s">
        <v>28</v>
      </c>
      <c r="C453" s="169" t="s">
        <v>28</v>
      </c>
      <c r="D453" s="165" t="s">
        <v>40</v>
      </c>
      <c r="E453" s="168" t="s">
        <v>356</v>
      </c>
      <c r="F453" s="168" t="s">
        <v>359</v>
      </c>
      <c r="G453" s="167" t="str">
        <f>VLOOKUP(A453,Plano_V3!$A$27:$G$573,7,0)</f>
        <v>7. Por iniciar</v>
      </c>
      <c r="H453" s="167" t="s">
        <v>30</v>
      </c>
      <c r="I453" s="176"/>
      <c r="J453" s="190" t="str">
        <f>IF(VLOOKUP(A453,'Aux - pivots1'!$A:$E,3,0)=0, "",VLOOKUP(A453,'Aux - pivots1'!$A:$E,3,0))</f>
        <v/>
      </c>
      <c r="K453" s="190" t="str">
        <f>IF(VLOOKUP(A453,'Aux - pivots1'!$A:$E,4,0)=0, "",VLOOKUP(A453,'Aux - pivots1'!$A:$E,4,0))</f>
        <v/>
      </c>
      <c r="L453" s="190" t="str">
        <f>IF(VLOOKUP(A453,'Aux - pivots1'!$A:$E,5,0)=0, "",VLOOKUP(A453,'Aux - pivots1'!$A:$E,5,0))</f>
        <v/>
      </c>
    </row>
    <row r="454" spans="1:12" ht="16.2">
      <c r="A454" s="31" t="str">
        <f t="shared" si="6"/>
        <v>lt004_protectionepc_lbl</v>
      </c>
      <c r="B454" s="174" t="s">
        <v>28</v>
      </c>
      <c r="C454" s="169" t="s">
        <v>28</v>
      </c>
      <c r="D454" s="165" t="s">
        <v>40</v>
      </c>
      <c r="E454" s="168" t="s">
        <v>356</v>
      </c>
      <c r="F454" s="168" t="s">
        <v>360</v>
      </c>
      <c r="G454" s="167" t="str">
        <f>VLOOKUP(A454,Plano_V3!$A$27:$G$573,7,0)</f>
        <v>7. Por iniciar</v>
      </c>
      <c r="H454" s="167" t="s">
        <v>30</v>
      </c>
      <c r="I454" s="176"/>
      <c r="J454" s="190" t="str">
        <f>IF(VLOOKUP(A454,'Aux - pivots1'!$A:$E,3,0)=0, "",VLOOKUP(A454,'Aux - pivots1'!$A:$E,3,0))</f>
        <v/>
      </c>
      <c r="K454" s="190" t="str">
        <f>IF(VLOOKUP(A454,'Aux - pivots1'!$A:$E,4,0)=0, "",VLOOKUP(A454,'Aux - pivots1'!$A:$E,4,0))</f>
        <v/>
      </c>
      <c r="L454" s="190" t="str">
        <f>IF(VLOOKUP(A454,'Aux - pivots1'!$A:$E,5,0)=0, "",VLOOKUP(A454,'Aux - pivots1'!$A:$E,5,0))</f>
        <v/>
      </c>
    </row>
    <row r="455" spans="1:12" ht="16.2">
      <c r="A455" s="31" t="str">
        <f t="shared" si="6"/>
        <v>lt004_protectionemssns_scp1_prtctn</v>
      </c>
      <c r="B455" s="174" t="s">
        <v>28</v>
      </c>
      <c r="C455" s="169" t="s">
        <v>28</v>
      </c>
      <c r="D455" s="165" t="s">
        <v>40</v>
      </c>
      <c r="E455" s="168" t="s">
        <v>356</v>
      </c>
      <c r="F455" s="168" t="s">
        <v>361</v>
      </c>
      <c r="G455" s="167" t="str">
        <f>VLOOKUP(A455,Plano_V3!$A$27:$G$573,7,0)</f>
        <v>7. Por iniciar</v>
      </c>
      <c r="H455" s="167" t="s">
        <v>30</v>
      </c>
      <c r="I455" s="176"/>
      <c r="J455" s="190" t="str">
        <f>IF(VLOOKUP(A455,'Aux - pivots1'!$A:$E,3,0)=0, "",VLOOKUP(A455,'Aux - pivots1'!$A:$E,3,0))</f>
        <v/>
      </c>
      <c r="K455" s="190" t="str">
        <f>IF(VLOOKUP(A455,'Aux - pivots1'!$A:$E,4,0)=0, "",VLOOKUP(A455,'Aux - pivots1'!$A:$E,4,0))</f>
        <v/>
      </c>
      <c r="L455" s="190" t="str">
        <f>IF(VLOOKUP(A455,'Aux - pivots1'!$A:$E,5,0)=0, "",VLOOKUP(A455,'Aux - pivots1'!$A:$E,5,0))</f>
        <v/>
      </c>
    </row>
    <row r="456" spans="1:12" ht="16.2">
      <c r="A456" s="31" t="str">
        <f t="shared" ref="A456:A519" si="7">E456&amp;F456</f>
        <v>lt004_protectionemssns_scp2_prtctn</v>
      </c>
      <c r="B456" s="174" t="s">
        <v>28</v>
      </c>
      <c r="C456" s="169" t="s">
        <v>28</v>
      </c>
      <c r="D456" s="165" t="s">
        <v>40</v>
      </c>
      <c r="E456" s="168" t="s">
        <v>356</v>
      </c>
      <c r="F456" s="168" t="s">
        <v>362</v>
      </c>
      <c r="G456" s="167" t="str">
        <f>VLOOKUP(A456,Plano_V3!$A$27:$G$573,7,0)</f>
        <v>7. Por iniciar</v>
      </c>
      <c r="H456" s="167" t="s">
        <v>30</v>
      </c>
      <c r="I456" s="176"/>
      <c r="J456" s="190" t="str">
        <f>IF(VLOOKUP(A456,'Aux - pivots1'!$A:$E,3,0)=0, "",VLOOKUP(A456,'Aux - pivots1'!$A:$E,3,0))</f>
        <v/>
      </c>
      <c r="K456" s="190" t="str">
        <f>IF(VLOOKUP(A456,'Aux - pivots1'!$A:$E,4,0)=0, "",VLOOKUP(A456,'Aux - pivots1'!$A:$E,4,0))</f>
        <v/>
      </c>
      <c r="L456" s="190" t="str">
        <f>IF(VLOOKUP(A456,'Aux - pivots1'!$A:$E,5,0)=0, "",VLOOKUP(A456,'Aux - pivots1'!$A:$E,5,0))</f>
        <v/>
      </c>
    </row>
    <row r="457" spans="1:12" ht="16.2">
      <c r="A457" s="31" t="str">
        <f t="shared" si="7"/>
        <v>lt004_protectionemssns_scp3_prtctn</v>
      </c>
      <c r="B457" s="174" t="s">
        <v>28</v>
      </c>
      <c r="C457" s="169" t="s">
        <v>28</v>
      </c>
      <c r="D457" s="165" t="s">
        <v>40</v>
      </c>
      <c r="E457" s="168" t="s">
        <v>356</v>
      </c>
      <c r="F457" s="168" t="s">
        <v>363</v>
      </c>
      <c r="G457" s="167" t="str">
        <f>VLOOKUP(A457,Plano_V3!$A$27:$G$573,7,0)</f>
        <v>7. Por iniciar</v>
      </c>
      <c r="H457" s="167" t="s">
        <v>30</v>
      </c>
      <c r="I457" s="176"/>
      <c r="J457" s="190" t="str">
        <f>IF(VLOOKUP(A457,'Aux - pivots1'!$A:$E,3,0)=0, "",VLOOKUP(A457,'Aux - pivots1'!$A:$E,3,0))</f>
        <v/>
      </c>
      <c r="K457" s="190" t="str">
        <f>IF(VLOOKUP(A457,'Aux - pivots1'!$A:$E,4,0)=0, "",VLOOKUP(A457,'Aux - pivots1'!$A:$E,4,0))</f>
        <v/>
      </c>
      <c r="L457" s="190" t="str">
        <f>IF(VLOOKUP(A457,'Aux - pivots1'!$A:$E,5,0)=0, "",VLOOKUP(A457,'Aux - pivots1'!$A:$E,5,0))</f>
        <v/>
      </c>
    </row>
    <row r="458" spans="1:12" ht="16.2">
      <c r="A458" s="31" t="str">
        <f t="shared" si="7"/>
        <v>lt004_protectionmthd_usd_prtctn_scp_1</v>
      </c>
      <c r="B458" s="174" t="s">
        <v>28</v>
      </c>
      <c r="C458" s="169" t="s">
        <v>28</v>
      </c>
      <c r="D458" s="165" t="s">
        <v>40</v>
      </c>
      <c r="E458" s="168" t="s">
        <v>356</v>
      </c>
      <c r="F458" s="168" t="s">
        <v>364</v>
      </c>
      <c r="G458" s="167" t="str">
        <f>VLOOKUP(A458,Plano_V3!$A$27:$G$573,7,0)</f>
        <v>7. Por iniciar</v>
      </c>
      <c r="H458" s="167" t="s">
        <v>30</v>
      </c>
      <c r="I458" s="176"/>
      <c r="J458" s="190" t="str">
        <f>IF(VLOOKUP(A458,'Aux - pivots1'!$A:$E,3,0)=0, "",VLOOKUP(A458,'Aux - pivots1'!$A:$E,3,0))</f>
        <v/>
      </c>
      <c r="K458" s="190" t="str">
        <f>IF(VLOOKUP(A458,'Aux - pivots1'!$A:$E,4,0)=0, "",VLOOKUP(A458,'Aux - pivots1'!$A:$E,4,0))</f>
        <v/>
      </c>
      <c r="L458" s="190" t="str">
        <f>IF(VLOOKUP(A458,'Aux - pivots1'!$A:$E,5,0)=0, "",VLOOKUP(A458,'Aux - pivots1'!$A:$E,5,0))</f>
        <v/>
      </c>
    </row>
    <row r="459" spans="1:12" ht="16.2">
      <c r="A459" s="31" t="str">
        <f t="shared" si="7"/>
        <v>lt004_protectionmthd_usd_prtctn_scp_2</v>
      </c>
      <c r="B459" s="174" t="s">
        <v>28</v>
      </c>
      <c r="C459" s="169" t="s">
        <v>28</v>
      </c>
      <c r="D459" s="165" t="s">
        <v>40</v>
      </c>
      <c r="E459" s="168" t="s">
        <v>356</v>
      </c>
      <c r="F459" s="168" t="s">
        <v>365</v>
      </c>
      <c r="G459" s="167" t="str">
        <f>VLOOKUP(A459,Plano_V3!$A$27:$G$573,7,0)</f>
        <v>7. Por iniciar</v>
      </c>
      <c r="H459" s="167" t="s">
        <v>30</v>
      </c>
      <c r="I459" s="176"/>
      <c r="J459" s="190" t="str">
        <f>IF(VLOOKUP(A459,'Aux - pivots1'!$A:$E,3,0)=0, "",VLOOKUP(A459,'Aux - pivots1'!$A:$E,3,0))</f>
        <v/>
      </c>
      <c r="K459" s="190" t="str">
        <f>IF(VLOOKUP(A459,'Aux - pivots1'!$A:$E,4,0)=0, "",VLOOKUP(A459,'Aux - pivots1'!$A:$E,4,0))</f>
        <v/>
      </c>
      <c r="L459" s="190" t="str">
        <f>IF(VLOOKUP(A459,'Aux - pivots1'!$A:$E,5,0)=0, "",VLOOKUP(A459,'Aux - pivots1'!$A:$E,5,0))</f>
        <v/>
      </c>
    </row>
    <row r="460" spans="1:12" ht="16.2">
      <c r="A460" s="31" t="str">
        <f t="shared" si="7"/>
        <v>lt004_protectionmthd_usd_prtctn_scp_3</v>
      </c>
      <c r="B460" s="174" t="s">
        <v>28</v>
      </c>
      <c r="C460" s="169" t="s">
        <v>28</v>
      </c>
      <c r="D460" s="165" t="s">
        <v>40</v>
      </c>
      <c r="E460" s="168" t="s">
        <v>356</v>
      </c>
      <c r="F460" s="168" t="s">
        <v>366</v>
      </c>
      <c r="G460" s="167" t="str">
        <f>VLOOKUP(A460,Plano_V3!$A$27:$G$573,7,0)</f>
        <v>7. Por iniciar</v>
      </c>
      <c r="H460" s="167" t="s">
        <v>30</v>
      </c>
      <c r="I460" s="176"/>
      <c r="J460" s="190" t="str">
        <f>IF(VLOOKUP(A460,'Aux - pivots1'!$A:$E,3,0)=0, "",VLOOKUP(A460,'Aux - pivots1'!$A:$E,3,0))</f>
        <v/>
      </c>
      <c r="K460" s="190" t="str">
        <f>IF(VLOOKUP(A460,'Aux - pivots1'!$A:$E,4,0)=0, "",VLOOKUP(A460,'Aux - pivots1'!$A:$E,4,0))</f>
        <v/>
      </c>
      <c r="L460" s="190" t="str">
        <f>IF(VLOOKUP(A460,'Aux - pivots1'!$A:$E,5,0)=0, "",VLOOKUP(A460,'Aux - pivots1'!$A:$E,5,0))</f>
        <v/>
      </c>
    </row>
    <row r="461" spans="1:12" ht="16.2">
      <c r="A461" s="31" t="str">
        <f t="shared" si="7"/>
        <v>lt004_protectionflg_act_physcl_rsk</v>
      </c>
      <c r="B461" s="174" t="s">
        <v>28</v>
      </c>
      <c r="C461" s="169" t="s">
        <v>28</v>
      </c>
      <c r="D461" s="165" t="s">
        <v>40</v>
      </c>
      <c r="E461" s="168" t="s">
        <v>356</v>
      </c>
      <c r="F461" s="168" t="s">
        <v>345</v>
      </c>
      <c r="G461" s="167" t="str">
        <f>VLOOKUP(A461,Plano_V3!$A$27:$G$573,7,0)</f>
        <v>7. Por iniciar</v>
      </c>
      <c r="H461" s="167" t="s">
        <v>30</v>
      </c>
      <c r="I461" s="176"/>
      <c r="J461" s="190" t="str">
        <f>IF(VLOOKUP(A461,'Aux - pivots1'!$A:$E,3,0)=0, "",VLOOKUP(A461,'Aux - pivots1'!$A:$E,3,0))</f>
        <v/>
      </c>
      <c r="K461" s="190" t="str">
        <f>IF(VLOOKUP(A461,'Aux - pivots1'!$A:$E,4,0)=0, "",VLOOKUP(A461,'Aux - pivots1'!$A:$E,4,0))</f>
        <v/>
      </c>
      <c r="L461" s="190" t="str">
        <f>IF(VLOOKUP(A461,'Aux - pivots1'!$A:$E,5,0)=0, "",VLOOKUP(A461,'Aux - pivots1'!$A:$E,5,0))</f>
        <v/>
      </c>
    </row>
    <row r="462" spans="1:12" ht="16.2">
      <c r="A462" s="31" t="str">
        <f t="shared" si="7"/>
        <v>lt004_protectionflg_chrnc_physcl_rsk</v>
      </c>
      <c r="B462" s="174" t="s">
        <v>28</v>
      </c>
      <c r="C462" s="169" t="s">
        <v>28</v>
      </c>
      <c r="D462" s="165" t="s">
        <v>40</v>
      </c>
      <c r="E462" s="168" t="s">
        <v>356</v>
      </c>
      <c r="F462" s="168" t="s">
        <v>346</v>
      </c>
      <c r="G462" s="167" t="str">
        <f>VLOOKUP(A462,Plano_V3!$A$27:$G$573,7,0)</f>
        <v>7. Por iniciar</v>
      </c>
      <c r="H462" s="167" t="s">
        <v>30</v>
      </c>
      <c r="I462" s="176"/>
      <c r="J462" s="190" t="str">
        <f>IF(VLOOKUP(A462,'Aux - pivots1'!$A:$E,3,0)=0, "",VLOOKUP(A462,'Aux - pivots1'!$A:$E,3,0))</f>
        <v/>
      </c>
      <c r="K462" s="190" t="str">
        <f>IF(VLOOKUP(A462,'Aux - pivots1'!$A:$E,4,0)=0, "",VLOOKUP(A462,'Aux - pivots1'!$A:$E,4,0))</f>
        <v/>
      </c>
      <c r="L462" s="190" t="str">
        <f>IF(VLOOKUP(A462,'Aux - pivots1'!$A:$E,5,0)=0, "",VLOOKUP(A462,'Aux - pivots1'!$A:$E,5,0))</f>
        <v/>
      </c>
    </row>
    <row r="463" spans="1:12" ht="16.2">
      <c r="A463" s="31" t="str">
        <f t="shared" si="7"/>
        <v>lt002_instrumentrsk_mtgtd_cct</v>
      </c>
      <c r="B463" s="174" t="s">
        <v>28</v>
      </c>
      <c r="C463" s="169" t="s">
        <v>28</v>
      </c>
      <c r="D463" s="165" t="s">
        <v>40</v>
      </c>
      <c r="E463" s="168" t="s">
        <v>367</v>
      </c>
      <c r="F463" s="168" t="s">
        <v>368</v>
      </c>
      <c r="G463" s="167" t="str">
        <f>VLOOKUP(A463,Plano_V3!$A$27:$G$573,7,0)</f>
        <v>7. Por iniciar</v>
      </c>
      <c r="H463" s="167" t="s">
        <v>30</v>
      </c>
      <c r="I463" s="176"/>
      <c r="J463" s="190" t="str">
        <f>IF(VLOOKUP(A463,'Aux - pivots1'!$A:$E,3,0)=0, "",VLOOKUP(A463,'Aux - pivots1'!$A:$E,3,0))</f>
        <v/>
      </c>
      <c r="K463" s="190" t="str">
        <f>IF(VLOOKUP(A463,'Aux - pivots1'!$A:$E,4,0)=0, "",VLOOKUP(A463,'Aux - pivots1'!$A:$E,4,0))</f>
        <v/>
      </c>
      <c r="L463" s="190" t="str">
        <f>IF(VLOOKUP(A463,'Aux - pivots1'!$A:$E,5,0)=0, "",VLOOKUP(A463,'Aux - pivots1'!$A:$E,5,0))</f>
        <v/>
      </c>
    </row>
    <row r="464" spans="1:12" ht="16.2">
      <c r="A464" s="31" t="str">
        <f t="shared" si="7"/>
        <v>lt002_instrumentrsk_mtgtd_ccp</v>
      </c>
      <c r="B464" s="174" t="s">
        <v>28</v>
      </c>
      <c r="C464" s="169" t="s">
        <v>28</v>
      </c>
      <c r="D464" s="165" t="s">
        <v>40</v>
      </c>
      <c r="E464" s="168" t="s">
        <v>367</v>
      </c>
      <c r="F464" s="168" t="s">
        <v>369</v>
      </c>
      <c r="G464" s="167" t="str">
        <f>VLOOKUP(A464,Plano_V3!$A$27:$G$573,7,0)</f>
        <v>7. Por iniciar</v>
      </c>
      <c r="H464" s="167" t="s">
        <v>30</v>
      </c>
      <c r="I464" s="176"/>
      <c r="J464" s="190" t="str">
        <f>IF(VLOOKUP(A464,'Aux - pivots1'!$A:$E,3,0)=0, "",VLOOKUP(A464,'Aux - pivots1'!$A:$E,3,0))</f>
        <v/>
      </c>
      <c r="K464" s="190" t="str">
        <f>IF(VLOOKUP(A464,'Aux - pivots1'!$A:$E,4,0)=0, "",VLOOKUP(A464,'Aux - pivots1'!$A:$E,4,0))</f>
        <v/>
      </c>
      <c r="L464" s="190" t="str">
        <f>IF(VLOOKUP(A464,'Aux - pivots1'!$A:$E,5,0)=0, "",VLOOKUP(A464,'Aux - pivots1'!$A:$E,5,0))</f>
        <v/>
      </c>
    </row>
    <row r="465" spans="1:12" ht="16.2">
      <c r="A465" s="31" t="str">
        <f t="shared" si="7"/>
        <v>lt002_instrumentenvrnmntl_objctv</v>
      </c>
      <c r="B465" s="174" t="s">
        <v>28</v>
      </c>
      <c r="C465" s="169" t="s">
        <v>28</v>
      </c>
      <c r="D465" s="165" t="s">
        <v>40</v>
      </c>
      <c r="E465" s="168" t="s">
        <v>367</v>
      </c>
      <c r="F465" s="168" t="s">
        <v>370</v>
      </c>
      <c r="G465" s="167" t="str">
        <f>VLOOKUP(A465,Plano_V3!$A$27:$G$573,7,0)</f>
        <v>7. Por iniciar</v>
      </c>
      <c r="H465" s="167" t="s">
        <v>30</v>
      </c>
      <c r="I465" s="176"/>
      <c r="J465" s="190" t="str">
        <f>IF(VLOOKUP(A465,'Aux - pivots1'!$A:$E,3,0)=0, "",VLOOKUP(A465,'Aux - pivots1'!$A:$E,3,0))</f>
        <v/>
      </c>
      <c r="K465" s="190" t="str">
        <f>IF(VLOOKUP(A465,'Aux - pivots1'!$A:$E,4,0)=0, "",VLOOKUP(A465,'Aux - pivots1'!$A:$E,4,0))</f>
        <v/>
      </c>
      <c r="L465" s="190" t="str">
        <f>IF(VLOOKUP(A465,'Aux - pivots1'!$A:$E,5,0)=0, "",VLOOKUP(A465,'Aux - pivots1'!$A:$E,5,0))</f>
        <v/>
      </c>
    </row>
    <row r="466" spans="1:12" ht="16.2">
      <c r="A466" s="31" t="str">
        <f t="shared" si="7"/>
        <v>lt002_instrumenttyp_actvty</v>
      </c>
      <c r="B466" s="174" t="s">
        <v>28</v>
      </c>
      <c r="C466" s="169" t="s">
        <v>28</v>
      </c>
      <c r="D466" s="165" t="s">
        <v>40</v>
      </c>
      <c r="E466" s="168" t="s">
        <v>367</v>
      </c>
      <c r="F466" s="168" t="s">
        <v>371</v>
      </c>
      <c r="G466" s="167" t="str">
        <f>VLOOKUP(A466,Plano_V3!$A$27:$G$573,7,0)</f>
        <v>7. Por iniciar</v>
      </c>
      <c r="H466" s="167" t="s">
        <v>30</v>
      </c>
      <c r="I466" s="176"/>
      <c r="J466" s="190" t="str">
        <f>IF(VLOOKUP(A466,'Aux - pivots1'!$A:$E,3,0)=0, "",VLOOKUP(A466,'Aux - pivots1'!$A:$E,3,0))</f>
        <v/>
      </c>
      <c r="K466" s="190" t="str">
        <f>IF(VLOOKUP(A466,'Aux - pivots1'!$A:$E,4,0)=0, "",VLOOKUP(A466,'Aux - pivots1'!$A:$E,4,0))</f>
        <v/>
      </c>
      <c r="L466" s="190" t="str">
        <f>IF(VLOOKUP(A466,'Aux - pivots1'!$A:$E,5,0)=0, "",VLOOKUP(A466,'Aux - pivots1'!$A:$E,5,0))</f>
        <v/>
      </c>
    </row>
    <row r="467" spans="1:12" ht="16.2">
      <c r="A467" s="31" t="str">
        <f t="shared" si="7"/>
        <v>lt002_instrumentlns_clltrlzd_clssfctn</v>
      </c>
      <c r="B467" s="174" t="s">
        <v>28</v>
      </c>
      <c r="C467" s="169" t="s">
        <v>28</v>
      </c>
      <c r="D467" s="165" t="s">
        <v>40</v>
      </c>
      <c r="E467" s="168" t="s">
        <v>367</v>
      </c>
      <c r="F467" s="168" t="s">
        <v>372</v>
      </c>
      <c r="G467" s="167" t="str">
        <f>VLOOKUP(A467,Plano_V3!$A$27:$G$573,7,0)</f>
        <v>7. Por iniciar</v>
      </c>
      <c r="H467" s="167" t="s">
        <v>30</v>
      </c>
      <c r="I467" s="176"/>
      <c r="J467" s="190" t="str">
        <f>IF(VLOOKUP(A467,'Aux - pivots1'!$A:$E,3,0)=0, "",VLOOKUP(A467,'Aux - pivots1'!$A:$E,3,0))</f>
        <v/>
      </c>
      <c r="K467" s="190" t="str">
        <f>IF(VLOOKUP(A467,'Aux - pivots1'!$A:$E,4,0)=0, "",VLOOKUP(A467,'Aux - pivots1'!$A:$E,4,0))</f>
        <v/>
      </c>
      <c r="L467" s="190" t="str">
        <f>IF(VLOOKUP(A467,'Aux - pivots1'!$A:$E,5,0)=0, "",VLOOKUP(A467,'Aux - pivots1'!$A:$E,5,0))</f>
        <v/>
      </c>
    </row>
    <row r="468" spans="1:12" ht="16.2">
      <c r="A468" s="31" t="str">
        <f t="shared" si="7"/>
        <v>lt002_instrumentmthd_usd_instrmnt_scp_1</v>
      </c>
      <c r="B468" s="174" t="s">
        <v>28</v>
      </c>
      <c r="C468" s="169" t="s">
        <v>28</v>
      </c>
      <c r="D468" s="165" t="s">
        <v>40</v>
      </c>
      <c r="E468" s="168" t="s">
        <v>367</v>
      </c>
      <c r="F468" s="168" t="s">
        <v>373</v>
      </c>
      <c r="G468" s="167" t="str">
        <f>VLOOKUP(A468,Plano_V3!$A$27:$G$573,7,0)</f>
        <v>7. Por iniciar</v>
      </c>
      <c r="H468" s="167" t="s">
        <v>30</v>
      </c>
      <c r="I468" s="176"/>
      <c r="J468" s="190" t="str">
        <f>IF(VLOOKUP(A468,'Aux - pivots1'!$A:$E,3,0)=0, "",VLOOKUP(A468,'Aux - pivots1'!$A:$E,3,0))</f>
        <v/>
      </c>
      <c r="K468" s="190" t="str">
        <f>IF(VLOOKUP(A468,'Aux - pivots1'!$A:$E,4,0)=0, "",VLOOKUP(A468,'Aux - pivots1'!$A:$E,4,0))</f>
        <v/>
      </c>
      <c r="L468" s="190" t="str">
        <f>IF(VLOOKUP(A468,'Aux - pivots1'!$A:$E,5,0)=0, "",VLOOKUP(A468,'Aux - pivots1'!$A:$E,5,0))</f>
        <v/>
      </c>
    </row>
    <row r="469" spans="1:12" ht="16.2">
      <c r="A469" s="31" t="str">
        <f t="shared" si="7"/>
        <v>lt002_instrumentmthd_usd_instrmnt_scp_2</v>
      </c>
      <c r="B469" s="174" t="s">
        <v>28</v>
      </c>
      <c r="C469" s="169" t="s">
        <v>28</v>
      </c>
      <c r="D469" s="165" t="s">
        <v>40</v>
      </c>
      <c r="E469" s="168" t="s">
        <v>367</v>
      </c>
      <c r="F469" s="168" t="s">
        <v>374</v>
      </c>
      <c r="G469" s="167" t="str">
        <f>VLOOKUP(A469,Plano_V3!$A$27:$G$573,7,0)</f>
        <v>7. Por iniciar</v>
      </c>
      <c r="H469" s="167" t="s">
        <v>30</v>
      </c>
      <c r="I469" s="176"/>
      <c r="J469" s="190" t="str">
        <f>IF(VLOOKUP(A469,'Aux - pivots1'!$A:$E,3,0)=0, "",VLOOKUP(A469,'Aux - pivots1'!$A:$E,3,0))</f>
        <v/>
      </c>
      <c r="K469" s="190" t="str">
        <f>IF(VLOOKUP(A469,'Aux - pivots1'!$A:$E,4,0)=0, "",VLOOKUP(A469,'Aux - pivots1'!$A:$E,4,0))</f>
        <v/>
      </c>
      <c r="L469" s="190" t="str">
        <f>IF(VLOOKUP(A469,'Aux - pivots1'!$A:$E,5,0)=0, "",VLOOKUP(A469,'Aux - pivots1'!$A:$E,5,0))</f>
        <v/>
      </c>
    </row>
    <row r="470" spans="1:12" ht="16.2">
      <c r="A470" s="31" t="str">
        <f t="shared" si="7"/>
        <v>lt002_instrumentmthd_usd_instrmnt_scp_3</v>
      </c>
      <c r="B470" s="174" t="s">
        <v>28</v>
      </c>
      <c r="C470" s="169" t="s">
        <v>28</v>
      </c>
      <c r="D470" s="165" t="s">
        <v>40</v>
      </c>
      <c r="E470" s="168" t="s">
        <v>367</v>
      </c>
      <c r="F470" s="168" t="s">
        <v>375</v>
      </c>
      <c r="G470" s="167" t="str">
        <f>VLOOKUP(A470,Plano_V3!$A$27:$G$573,7,0)</f>
        <v>7. Por iniciar</v>
      </c>
      <c r="H470" s="167" t="s">
        <v>30</v>
      </c>
      <c r="I470" s="176"/>
      <c r="J470" s="190" t="str">
        <f>IF(VLOOKUP(A470,'Aux - pivots1'!$A:$E,3,0)=0, "",VLOOKUP(A470,'Aux - pivots1'!$A:$E,3,0))</f>
        <v/>
      </c>
      <c r="K470" s="190" t="str">
        <f>IF(VLOOKUP(A470,'Aux - pivots1'!$A:$E,4,0)=0, "",VLOOKUP(A470,'Aux - pivots1'!$A:$E,4,0))</f>
        <v/>
      </c>
      <c r="L470" s="190" t="str">
        <f>IF(VLOOKUP(A470,'Aux - pivots1'!$A:$E,5,0)=0, "",VLOOKUP(A470,'Aux - pivots1'!$A:$E,5,0))</f>
        <v/>
      </c>
    </row>
    <row r="471" spans="1:12" ht="16.2">
      <c r="A471" s="31" t="str">
        <f t="shared" si="7"/>
        <v>lt002_instrumentsstnbl_ctgry_txnmy</v>
      </c>
      <c r="B471" s="174" t="s">
        <v>28</v>
      </c>
      <c r="C471" s="169" t="s">
        <v>28</v>
      </c>
      <c r="D471" s="165" t="s">
        <v>40</v>
      </c>
      <c r="E471" s="168" t="s">
        <v>367</v>
      </c>
      <c r="F471" s="168" t="s">
        <v>376</v>
      </c>
      <c r="G471" s="167" t="str">
        <f>VLOOKUP(A471,Plano_V3!$A$27:$G$573,7,0)</f>
        <v>7. Por iniciar</v>
      </c>
      <c r="H471" s="167" t="s">
        <v>30</v>
      </c>
      <c r="I471" s="176"/>
      <c r="J471" s="190" t="str">
        <f>IF(VLOOKUP(A471,'Aux - pivots1'!$A:$E,3,0)=0, "",VLOOKUP(A471,'Aux - pivots1'!$A:$E,3,0))</f>
        <v/>
      </c>
      <c r="K471" s="190" t="str">
        <f>IF(VLOOKUP(A471,'Aux - pivots1'!$A:$E,4,0)=0, "",VLOOKUP(A471,'Aux - pivots1'!$A:$E,4,0))</f>
        <v/>
      </c>
      <c r="L471" s="190" t="str">
        <f>IF(VLOOKUP(A471,'Aux - pivots1'!$A:$E,5,0)=0, "",VLOOKUP(A471,'Aux - pivots1'!$A:$E,5,0))</f>
        <v/>
      </c>
    </row>
    <row r="472" spans="1:12" ht="16.2">
      <c r="A472" s="31" t="str">
        <f t="shared" si="7"/>
        <v>lt825_mthd_usd_instrmntambito</v>
      </c>
      <c r="B472" s="174" t="s">
        <v>28</v>
      </c>
      <c r="C472" s="169" t="s">
        <v>28</v>
      </c>
      <c r="D472" s="165" t="s">
        <v>40</v>
      </c>
      <c r="E472" s="168" t="s">
        <v>377</v>
      </c>
      <c r="F472" s="168" t="s">
        <v>378</v>
      </c>
      <c r="G472" s="167" t="str">
        <f>VLOOKUP(A472,Plano_V3!$A$27:$G$573,7,0)</f>
        <v>7. Por iniciar</v>
      </c>
      <c r="H472" s="167" t="s">
        <v>30</v>
      </c>
      <c r="I472" s="176"/>
      <c r="J472" s="190" t="str">
        <f>IF(VLOOKUP(A472,'Aux - pivots1'!$A:$E,3,0)=0, "",VLOOKUP(A472,'Aux - pivots1'!$A:$E,3,0))</f>
        <v/>
      </c>
      <c r="K472" s="190" t="str">
        <f>IF(VLOOKUP(A472,'Aux - pivots1'!$A:$E,4,0)=0, "",VLOOKUP(A472,'Aux - pivots1'!$A:$E,4,0))</f>
        <v/>
      </c>
      <c r="L472" s="190" t="str">
        <f>IF(VLOOKUP(A472,'Aux - pivots1'!$A:$E,5,0)=0, "",VLOOKUP(A472,'Aux - pivots1'!$A:$E,5,0))</f>
        <v/>
      </c>
    </row>
    <row r="473" spans="1:12" ht="16.2">
      <c r="A473" s="31" t="str">
        <f t="shared" si="7"/>
        <v>lt825_mthd_usd_instrmntref_date</v>
      </c>
      <c r="B473" s="174" t="s">
        <v>28</v>
      </c>
      <c r="C473" s="169" t="s">
        <v>28</v>
      </c>
      <c r="D473" s="165" t="s">
        <v>40</v>
      </c>
      <c r="E473" s="168" t="s">
        <v>377</v>
      </c>
      <c r="F473" s="168" t="s">
        <v>73</v>
      </c>
      <c r="G473" s="167" t="str">
        <f>VLOOKUP(A473,Plano_V3!$A$27:$G$573,7,0)</f>
        <v>7. Por iniciar</v>
      </c>
      <c r="H473" s="167" t="s">
        <v>30</v>
      </c>
      <c r="I473" s="176"/>
      <c r="J473" s="190" t="str">
        <f>IF(VLOOKUP(A473,'Aux - pivots1'!$A:$E,3,0)=0, "",VLOOKUP(A473,'Aux - pivots1'!$A:$E,3,0))</f>
        <v/>
      </c>
      <c r="K473" s="190" t="str">
        <f>IF(VLOOKUP(A473,'Aux - pivots1'!$A:$E,4,0)=0, "",VLOOKUP(A473,'Aux - pivots1'!$A:$E,4,0))</f>
        <v/>
      </c>
      <c r="L473" s="190" t="str">
        <f>IF(VLOOKUP(A473,'Aux - pivots1'!$A:$E,5,0)=0, "",VLOOKUP(A473,'Aux - pivots1'!$A:$E,5,0))</f>
        <v/>
      </c>
    </row>
    <row r="474" spans="1:12" ht="16.2">
      <c r="A474" s="31" t="str">
        <f t="shared" si="7"/>
        <v>lt825_mthd_usd_instrmntordem</v>
      </c>
      <c r="B474" s="174" t="s">
        <v>28</v>
      </c>
      <c r="C474" s="169" t="s">
        <v>28</v>
      </c>
      <c r="D474" s="165" t="s">
        <v>40</v>
      </c>
      <c r="E474" s="168" t="s">
        <v>377</v>
      </c>
      <c r="F474" s="168" t="s">
        <v>322</v>
      </c>
      <c r="G474" s="167" t="str">
        <f>VLOOKUP(A474,Plano_V3!$A$27:$G$573,7,0)</f>
        <v>7. Por iniciar</v>
      </c>
      <c r="H474" s="167" t="s">
        <v>30</v>
      </c>
      <c r="I474" s="176"/>
      <c r="J474" s="190" t="str">
        <f>IF(VLOOKUP(A474,'Aux - pivots1'!$A:$E,3,0)=0, "",VLOOKUP(A474,'Aux - pivots1'!$A:$E,3,0))</f>
        <v/>
      </c>
      <c r="K474" s="190" t="str">
        <f>IF(VLOOKUP(A474,'Aux - pivots1'!$A:$E,4,0)=0, "",VLOOKUP(A474,'Aux - pivots1'!$A:$E,4,0))</f>
        <v/>
      </c>
      <c r="L474" s="190" t="str">
        <f>IF(VLOOKUP(A474,'Aux - pivots1'!$A:$E,5,0)=0, "",VLOOKUP(A474,'Aux - pivots1'!$A:$E,5,0))</f>
        <v/>
      </c>
    </row>
    <row r="475" spans="1:12" ht="16.2">
      <c r="A475" s="31" t="str">
        <f t="shared" si="7"/>
        <v>lt825_mthd_usd_instrmnttabela</v>
      </c>
      <c r="B475" s="174" t="s">
        <v>28</v>
      </c>
      <c r="C475" s="169" t="s">
        <v>28</v>
      </c>
      <c r="D475" s="165" t="s">
        <v>40</v>
      </c>
      <c r="E475" s="168" t="s">
        <v>377</v>
      </c>
      <c r="F475" s="168" t="s">
        <v>379</v>
      </c>
      <c r="G475" s="167" t="str">
        <f>VLOOKUP(A475,Plano_V3!$A$27:$G$573,7,0)</f>
        <v>7. Por iniciar</v>
      </c>
      <c r="H475" s="167" t="s">
        <v>30</v>
      </c>
      <c r="I475" s="176"/>
      <c r="J475" s="190" t="str">
        <f>IF(VLOOKUP(A475,'Aux - pivots1'!$A:$E,3,0)=0, "",VLOOKUP(A475,'Aux - pivots1'!$A:$E,3,0))</f>
        <v/>
      </c>
      <c r="K475" s="190" t="str">
        <f>IF(VLOOKUP(A475,'Aux - pivots1'!$A:$E,4,0)=0, "",VLOOKUP(A475,'Aux - pivots1'!$A:$E,4,0))</f>
        <v/>
      </c>
      <c r="L475" s="190" t="str">
        <f>IF(VLOOKUP(A475,'Aux - pivots1'!$A:$E,5,0)=0, "",VLOOKUP(A475,'Aux - pivots1'!$A:$E,5,0))</f>
        <v/>
      </c>
    </row>
    <row r="476" spans="1:12" ht="16.2">
      <c r="A476" s="31" t="str">
        <f t="shared" si="7"/>
        <v>lt825_mthd_usd_instrmntorigem_scp1_emss</v>
      </c>
      <c r="B476" s="174" t="s">
        <v>28</v>
      </c>
      <c r="C476" s="169" t="s">
        <v>28</v>
      </c>
      <c r="D476" s="165" t="s">
        <v>40</v>
      </c>
      <c r="E476" s="168" t="s">
        <v>377</v>
      </c>
      <c r="F476" s="168" t="s">
        <v>306</v>
      </c>
      <c r="G476" s="167" t="str">
        <f>VLOOKUP(A476,Plano_V3!$A$27:$G$573,7,0)</f>
        <v>7. Por iniciar</v>
      </c>
      <c r="H476" s="167" t="s">
        <v>30</v>
      </c>
      <c r="I476" s="176"/>
      <c r="J476" s="190" t="str">
        <f>IF(VLOOKUP(A476,'Aux - pivots1'!$A:$E,3,0)=0, "",VLOOKUP(A476,'Aux - pivots1'!$A:$E,3,0))</f>
        <v/>
      </c>
      <c r="K476" s="190" t="str">
        <f>IF(VLOOKUP(A476,'Aux - pivots1'!$A:$E,4,0)=0, "",VLOOKUP(A476,'Aux - pivots1'!$A:$E,4,0))</f>
        <v/>
      </c>
      <c r="L476" s="190" t="str">
        <f>IF(VLOOKUP(A476,'Aux - pivots1'!$A:$E,5,0)=0, "",VLOOKUP(A476,'Aux - pivots1'!$A:$E,5,0))</f>
        <v/>
      </c>
    </row>
    <row r="477" spans="1:12" ht="16.2">
      <c r="A477" s="31" t="str">
        <f t="shared" si="7"/>
        <v>lt825_mthd_usd_instrmntorigem_scp2_emss</v>
      </c>
      <c r="B477" s="174" t="s">
        <v>28</v>
      </c>
      <c r="C477" s="169" t="s">
        <v>28</v>
      </c>
      <c r="D477" s="165" t="s">
        <v>40</v>
      </c>
      <c r="E477" s="168" t="s">
        <v>377</v>
      </c>
      <c r="F477" s="168" t="s">
        <v>307</v>
      </c>
      <c r="G477" s="167" t="str">
        <f>VLOOKUP(A477,Plano_V3!$A$27:$G$573,7,0)</f>
        <v>7. Por iniciar</v>
      </c>
      <c r="H477" s="167" t="s">
        <v>30</v>
      </c>
      <c r="I477" s="176"/>
      <c r="J477" s="190" t="str">
        <f>IF(VLOOKUP(A477,'Aux - pivots1'!$A:$E,3,0)=0, "",VLOOKUP(A477,'Aux - pivots1'!$A:$E,3,0))</f>
        <v/>
      </c>
      <c r="K477" s="190" t="str">
        <f>IF(VLOOKUP(A477,'Aux - pivots1'!$A:$E,4,0)=0, "",VLOOKUP(A477,'Aux - pivots1'!$A:$E,4,0))</f>
        <v/>
      </c>
      <c r="L477" s="190" t="str">
        <f>IF(VLOOKUP(A477,'Aux - pivots1'!$A:$E,5,0)=0, "",VLOOKUP(A477,'Aux - pivots1'!$A:$E,5,0))</f>
        <v/>
      </c>
    </row>
    <row r="478" spans="1:12" ht="16.2">
      <c r="A478" s="31" t="str">
        <f t="shared" si="7"/>
        <v>lt825_mthd_usd_instrmntorigem_scp3_emss</v>
      </c>
      <c r="B478" s="174" t="s">
        <v>28</v>
      </c>
      <c r="C478" s="169" t="s">
        <v>28</v>
      </c>
      <c r="D478" s="165" t="s">
        <v>40</v>
      </c>
      <c r="E478" s="168" t="s">
        <v>377</v>
      </c>
      <c r="F478" s="168" t="s">
        <v>308</v>
      </c>
      <c r="G478" s="167" t="str">
        <f>VLOOKUP(A478,Plano_V3!$A$27:$G$573,7,0)</f>
        <v>7. Por iniciar</v>
      </c>
      <c r="H478" s="167" t="s">
        <v>30</v>
      </c>
      <c r="I478" s="176"/>
      <c r="J478" s="190" t="str">
        <f>IF(VLOOKUP(A478,'Aux - pivots1'!$A:$E,3,0)=0, "",VLOOKUP(A478,'Aux - pivots1'!$A:$E,3,0))</f>
        <v/>
      </c>
      <c r="K478" s="190" t="str">
        <f>IF(VLOOKUP(A478,'Aux - pivots1'!$A:$E,4,0)=0, "",VLOOKUP(A478,'Aux - pivots1'!$A:$E,4,0))</f>
        <v/>
      </c>
      <c r="L478" s="190" t="str">
        <f>IF(VLOOKUP(A478,'Aux - pivots1'!$A:$E,5,0)=0, "",VLOOKUP(A478,'Aux - pivots1'!$A:$E,5,0))</f>
        <v/>
      </c>
    </row>
    <row r="479" spans="1:12" ht="16.2">
      <c r="A479" s="31" t="str">
        <f t="shared" si="7"/>
        <v>lt825_mthd_usd_instrmntmthd_usd_instrmnt_scp_1</v>
      </c>
      <c r="B479" s="174" t="s">
        <v>28</v>
      </c>
      <c r="C479" s="169" t="s">
        <v>28</v>
      </c>
      <c r="D479" s="165" t="s">
        <v>40</v>
      </c>
      <c r="E479" s="168" t="s">
        <v>377</v>
      </c>
      <c r="F479" s="168" t="s">
        <v>373</v>
      </c>
      <c r="G479" s="167" t="str">
        <f>VLOOKUP(A479,Plano_V3!$A$27:$G$573,7,0)</f>
        <v>7. Por iniciar</v>
      </c>
      <c r="H479" s="167" t="s">
        <v>30</v>
      </c>
      <c r="I479" s="176"/>
      <c r="J479" s="190" t="str">
        <f>IF(VLOOKUP(A479,'Aux - pivots1'!$A:$E,3,0)=0, "",VLOOKUP(A479,'Aux - pivots1'!$A:$E,3,0))</f>
        <v/>
      </c>
      <c r="K479" s="190" t="str">
        <f>IF(VLOOKUP(A479,'Aux - pivots1'!$A:$E,4,0)=0, "",VLOOKUP(A479,'Aux - pivots1'!$A:$E,4,0))</f>
        <v/>
      </c>
      <c r="L479" s="190" t="str">
        <f>IF(VLOOKUP(A479,'Aux - pivots1'!$A:$E,5,0)=0, "",VLOOKUP(A479,'Aux - pivots1'!$A:$E,5,0))</f>
        <v/>
      </c>
    </row>
    <row r="480" spans="1:12" ht="16.2">
      <c r="A480" s="31" t="str">
        <f t="shared" si="7"/>
        <v>lt825_mthd_usd_instrmntmthd_usd_instrmnt_scp_2</v>
      </c>
      <c r="B480" s="174" t="s">
        <v>28</v>
      </c>
      <c r="C480" s="169" t="s">
        <v>28</v>
      </c>
      <c r="D480" s="165" t="s">
        <v>40</v>
      </c>
      <c r="E480" s="168" t="s">
        <v>377</v>
      </c>
      <c r="F480" s="168" t="s">
        <v>374</v>
      </c>
      <c r="G480" s="167" t="str">
        <f>VLOOKUP(A480,Plano_V3!$A$27:$G$573,7,0)</f>
        <v>7. Por iniciar</v>
      </c>
      <c r="H480" s="167" t="s">
        <v>30</v>
      </c>
      <c r="I480" s="176"/>
      <c r="J480" s="190" t="str">
        <f>IF(VLOOKUP(A480,'Aux - pivots1'!$A:$E,3,0)=0, "",VLOOKUP(A480,'Aux - pivots1'!$A:$E,3,0))</f>
        <v/>
      </c>
      <c r="K480" s="190" t="str">
        <f>IF(VLOOKUP(A480,'Aux - pivots1'!$A:$E,4,0)=0, "",VLOOKUP(A480,'Aux - pivots1'!$A:$E,4,0))</f>
        <v/>
      </c>
      <c r="L480" s="190" t="str">
        <f>IF(VLOOKUP(A480,'Aux - pivots1'!$A:$E,5,0)=0, "",VLOOKUP(A480,'Aux - pivots1'!$A:$E,5,0))</f>
        <v/>
      </c>
    </row>
    <row r="481" spans="1:12" ht="16.2">
      <c r="A481" s="31" t="str">
        <f t="shared" si="7"/>
        <v>lt825_mthd_usd_instrmntmthd_usd_instrmnt_scp_3</v>
      </c>
      <c r="B481" s="174" t="s">
        <v>28</v>
      </c>
      <c r="C481" s="169" t="s">
        <v>28</v>
      </c>
      <c r="D481" s="165" t="s">
        <v>40</v>
      </c>
      <c r="E481" s="168" t="s">
        <v>377</v>
      </c>
      <c r="F481" s="168" t="s">
        <v>375</v>
      </c>
      <c r="G481" s="167" t="str">
        <f>VLOOKUP(A481,Plano_V3!$A$27:$G$573,7,0)</f>
        <v>7. Por iniciar</v>
      </c>
      <c r="H481" s="167" t="s">
        <v>30</v>
      </c>
      <c r="I481" s="176"/>
      <c r="J481" s="190" t="str">
        <f>IF(VLOOKUP(A481,'Aux - pivots1'!$A:$E,3,0)=0, "",VLOOKUP(A481,'Aux - pivots1'!$A:$E,3,0))</f>
        <v/>
      </c>
      <c r="K481" s="190" t="str">
        <f>IF(VLOOKUP(A481,'Aux - pivots1'!$A:$E,4,0)=0, "",VLOOKUP(A481,'Aux - pivots1'!$A:$E,4,0))</f>
        <v/>
      </c>
      <c r="L481" s="190" t="str">
        <f>IF(VLOOKUP(A481,'Aux - pivots1'!$A:$E,5,0)=0, "",VLOOKUP(A481,'Aux - pivots1'!$A:$E,5,0))</f>
        <v/>
      </c>
    </row>
    <row r="482" spans="1:12" ht="16.2">
      <c r="A482" s="31" t="str">
        <f t="shared" si="7"/>
        <v>lt826_esg_sbsctrambito</v>
      </c>
      <c r="B482" s="174" t="s">
        <v>28</v>
      </c>
      <c r="C482" s="169" t="s">
        <v>28</v>
      </c>
      <c r="D482" s="165" t="s">
        <v>40</v>
      </c>
      <c r="E482" s="168" t="s">
        <v>380</v>
      </c>
      <c r="F482" s="168" t="s">
        <v>378</v>
      </c>
      <c r="G482" s="167" t="str">
        <f>VLOOKUP(A482,Plano_V3!$A$27:$G$573,7,0)</f>
        <v>7. Por iniciar</v>
      </c>
      <c r="H482" s="167" t="s">
        <v>30</v>
      </c>
      <c r="I482" s="176"/>
      <c r="J482" s="190" t="str">
        <f>IF(VLOOKUP(A482,'Aux - pivots1'!$A:$E,3,0)=0, "",VLOOKUP(A482,'Aux - pivots1'!$A:$E,3,0))</f>
        <v/>
      </c>
      <c r="K482" s="190" t="str">
        <f>IF(VLOOKUP(A482,'Aux - pivots1'!$A:$E,4,0)=0, "",VLOOKUP(A482,'Aux - pivots1'!$A:$E,4,0))</f>
        <v/>
      </c>
      <c r="L482" s="190" t="str">
        <f>IF(VLOOKUP(A482,'Aux - pivots1'!$A:$E,5,0)=0, "",VLOOKUP(A482,'Aux - pivots1'!$A:$E,5,0))</f>
        <v/>
      </c>
    </row>
    <row r="483" spans="1:12" ht="16.2">
      <c r="A483" s="31" t="str">
        <f t="shared" si="7"/>
        <v>lt826_esg_sbsctrref_date</v>
      </c>
      <c r="B483" s="174" t="s">
        <v>28</v>
      </c>
      <c r="C483" s="169" t="s">
        <v>28</v>
      </c>
      <c r="D483" s="165" t="s">
        <v>40</v>
      </c>
      <c r="E483" s="168" t="s">
        <v>380</v>
      </c>
      <c r="F483" s="168" t="s">
        <v>73</v>
      </c>
      <c r="G483" s="167" t="str">
        <f>VLOOKUP(A483,Plano_V3!$A$27:$G$573,7,0)</f>
        <v>7. Por iniciar</v>
      </c>
      <c r="H483" s="167" t="s">
        <v>30</v>
      </c>
      <c r="I483" s="176"/>
      <c r="J483" s="190" t="str">
        <f>IF(VLOOKUP(A483,'Aux - pivots1'!$A:$E,3,0)=0, "",VLOOKUP(A483,'Aux - pivots1'!$A:$E,3,0))</f>
        <v/>
      </c>
      <c r="K483" s="190" t="str">
        <f>IF(VLOOKUP(A483,'Aux - pivots1'!$A:$E,4,0)=0, "",VLOOKUP(A483,'Aux - pivots1'!$A:$E,4,0))</f>
        <v/>
      </c>
      <c r="L483" s="190" t="str">
        <f>IF(VLOOKUP(A483,'Aux - pivots1'!$A:$E,5,0)=0, "",VLOOKUP(A483,'Aux - pivots1'!$A:$E,5,0))</f>
        <v/>
      </c>
    </row>
    <row r="484" spans="1:12" ht="16.2">
      <c r="A484" s="31" t="str">
        <f t="shared" si="7"/>
        <v>lt826_esg_sbsctrordem</v>
      </c>
      <c r="B484" s="174" t="s">
        <v>28</v>
      </c>
      <c r="C484" s="169" t="s">
        <v>28</v>
      </c>
      <c r="D484" s="165" t="s">
        <v>40</v>
      </c>
      <c r="E484" s="168" t="s">
        <v>380</v>
      </c>
      <c r="F484" s="168" t="s">
        <v>322</v>
      </c>
      <c r="G484" s="167" t="str">
        <f>VLOOKUP(A484,Plano_V3!$A$27:$G$573,7,0)</f>
        <v>7. Por iniciar</v>
      </c>
      <c r="H484" s="167" t="s">
        <v>30</v>
      </c>
      <c r="I484" s="176"/>
      <c r="J484" s="190" t="str">
        <f>IF(VLOOKUP(A484,'Aux - pivots1'!$A:$E,3,0)=0, "",VLOOKUP(A484,'Aux - pivots1'!$A:$E,3,0))</f>
        <v/>
      </c>
      <c r="K484" s="190" t="str">
        <f>IF(VLOOKUP(A484,'Aux - pivots1'!$A:$E,4,0)=0, "",VLOOKUP(A484,'Aux - pivots1'!$A:$E,4,0))</f>
        <v/>
      </c>
      <c r="L484" s="190" t="str">
        <f>IF(VLOOKUP(A484,'Aux - pivots1'!$A:$E,5,0)=0, "",VLOOKUP(A484,'Aux - pivots1'!$A:$E,5,0))</f>
        <v/>
      </c>
    </row>
    <row r="485" spans="1:12" ht="16.2">
      <c r="A485" s="31" t="str">
        <f t="shared" si="7"/>
        <v>lt826_esg_sbsctrnace_code</v>
      </c>
      <c r="B485" s="174" t="s">
        <v>28</v>
      </c>
      <c r="C485" s="169" t="s">
        <v>28</v>
      </c>
      <c r="D485" s="165" t="s">
        <v>40</v>
      </c>
      <c r="E485" s="168" t="s">
        <v>380</v>
      </c>
      <c r="F485" s="168" t="s">
        <v>381</v>
      </c>
      <c r="G485" s="167" t="str">
        <f>VLOOKUP(A485,Plano_V3!$A$27:$G$573,7,0)</f>
        <v>7. Por iniciar</v>
      </c>
      <c r="H485" s="167" t="s">
        <v>30</v>
      </c>
      <c r="I485" s="176"/>
      <c r="J485" s="190" t="str">
        <f>IF(VLOOKUP(A485,'Aux - pivots1'!$A:$E,3,0)=0, "",VLOOKUP(A485,'Aux - pivots1'!$A:$E,3,0))</f>
        <v/>
      </c>
      <c r="K485" s="190" t="str">
        <f>IF(VLOOKUP(A485,'Aux - pivots1'!$A:$E,4,0)=0, "",VLOOKUP(A485,'Aux - pivots1'!$A:$E,4,0))</f>
        <v/>
      </c>
      <c r="L485" s="190" t="str">
        <f>IF(VLOOKUP(A485,'Aux - pivots1'!$A:$E,5,0)=0, "",VLOOKUP(A485,'Aux - pivots1'!$A:$E,5,0))</f>
        <v/>
      </c>
    </row>
    <row r="486" spans="1:12" ht="16.2">
      <c r="A486" s="31" t="str">
        <f t="shared" si="7"/>
        <v>lt826_esg_sbsctrcontraparte</v>
      </c>
      <c r="B486" s="174" t="s">
        <v>28</v>
      </c>
      <c r="C486" s="169" t="s">
        <v>28</v>
      </c>
      <c r="D486" s="165" t="s">
        <v>40</v>
      </c>
      <c r="E486" s="168" t="s">
        <v>380</v>
      </c>
      <c r="F486" s="168" t="s">
        <v>382</v>
      </c>
      <c r="G486" s="167" t="str">
        <f>VLOOKUP(A486,Plano_V3!$A$27:$G$573,7,0)</f>
        <v>7. Por iniciar</v>
      </c>
      <c r="H486" s="167" t="s">
        <v>30</v>
      </c>
      <c r="I486" s="176"/>
      <c r="J486" s="190" t="str">
        <f>IF(VLOOKUP(A486,'Aux - pivots1'!$A:$E,3,0)=0, "",VLOOKUP(A486,'Aux - pivots1'!$A:$E,3,0))</f>
        <v/>
      </c>
      <c r="K486" s="190" t="str">
        <f>IF(VLOOKUP(A486,'Aux - pivots1'!$A:$E,4,0)=0, "",VLOOKUP(A486,'Aux - pivots1'!$A:$E,4,0))</f>
        <v/>
      </c>
      <c r="L486" s="190" t="str">
        <f>IF(VLOOKUP(A486,'Aux - pivots1'!$A:$E,5,0)=0, "",VLOOKUP(A486,'Aux - pivots1'!$A:$E,5,0))</f>
        <v/>
      </c>
    </row>
    <row r="487" spans="1:12" ht="16.2">
      <c r="A487" s="31" t="str">
        <f t="shared" si="7"/>
        <v>lt826_esg_sbsctrcnatureza_juri</v>
      </c>
      <c r="B487" s="174" t="s">
        <v>28</v>
      </c>
      <c r="C487" s="169" t="s">
        <v>28</v>
      </c>
      <c r="D487" s="165" t="s">
        <v>40</v>
      </c>
      <c r="E487" s="168" t="s">
        <v>380</v>
      </c>
      <c r="F487" s="168" t="s">
        <v>383</v>
      </c>
      <c r="G487" s="167" t="str">
        <f>VLOOKUP(A487,Plano_V3!$A$27:$G$573,7,0)</f>
        <v>7. Por iniciar</v>
      </c>
      <c r="H487" s="167" t="s">
        <v>30</v>
      </c>
      <c r="I487" s="176"/>
      <c r="J487" s="190" t="str">
        <f>IF(VLOOKUP(A487,'Aux - pivots1'!$A:$E,3,0)=0, "",VLOOKUP(A487,'Aux - pivots1'!$A:$E,3,0))</f>
        <v/>
      </c>
      <c r="K487" s="190" t="str">
        <f>IF(VLOOKUP(A487,'Aux - pivots1'!$A:$E,4,0)=0, "",VLOOKUP(A487,'Aux - pivots1'!$A:$E,4,0))</f>
        <v/>
      </c>
      <c r="L487" s="190" t="str">
        <f>IF(VLOOKUP(A487,'Aux - pivots1'!$A:$E,5,0)=0, "",VLOOKUP(A487,'Aux - pivots1'!$A:$E,5,0))</f>
        <v/>
      </c>
    </row>
    <row r="488" spans="1:12" ht="16.2">
      <c r="A488" s="31" t="str">
        <f t="shared" si="7"/>
        <v>lt826_esg_sbsctridcomb</v>
      </c>
      <c r="B488" s="174" t="s">
        <v>28</v>
      </c>
      <c r="C488" s="169" t="s">
        <v>28</v>
      </c>
      <c r="D488" s="165" t="s">
        <v>40</v>
      </c>
      <c r="E488" s="168" t="s">
        <v>380</v>
      </c>
      <c r="F488" s="168" t="s">
        <v>384</v>
      </c>
      <c r="G488" s="167" t="str">
        <f>VLOOKUP(A488,Plano_V3!$A$27:$G$573,7,0)</f>
        <v>7. Por iniciar</v>
      </c>
      <c r="H488" s="167" t="s">
        <v>30</v>
      </c>
      <c r="I488" s="176"/>
      <c r="J488" s="190" t="str">
        <f>IF(VLOOKUP(A488,'Aux - pivots1'!$A:$E,3,0)=0, "",VLOOKUP(A488,'Aux - pivots1'!$A:$E,3,0))</f>
        <v/>
      </c>
      <c r="K488" s="190" t="str">
        <f>IF(VLOOKUP(A488,'Aux - pivots1'!$A:$E,4,0)=0, "",VLOOKUP(A488,'Aux - pivots1'!$A:$E,4,0))</f>
        <v/>
      </c>
      <c r="L488" s="190" t="str">
        <f>IF(VLOOKUP(A488,'Aux - pivots1'!$A:$E,5,0)=0, "",VLOOKUP(A488,'Aux - pivots1'!$A:$E,5,0))</f>
        <v/>
      </c>
    </row>
    <row r="489" spans="1:12" ht="16.2">
      <c r="A489" s="31" t="str">
        <f t="shared" si="7"/>
        <v>lt826_esg_sbsctresg_sbsctr</v>
      </c>
      <c r="B489" s="174" t="s">
        <v>28</v>
      </c>
      <c r="C489" s="169" t="s">
        <v>28</v>
      </c>
      <c r="D489" s="165" t="s">
        <v>40</v>
      </c>
      <c r="E489" s="168" t="s">
        <v>380</v>
      </c>
      <c r="F489" s="168" t="s">
        <v>348</v>
      </c>
      <c r="G489" s="167" t="str">
        <f>VLOOKUP(A489,Plano_V3!$A$27:$G$573,7,0)</f>
        <v>7. Por iniciar</v>
      </c>
      <c r="H489" s="167" t="s">
        <v>30</v>
      </c>
      <c r="I489" s="176"/>
      <c r="J489" s="190" t="str">
        <f>IF(VLOOKUP(A489,'Aux - pivots1'!$A:$E,3,0)=0, "",VLOOKUP(A489,'Aux - pivots1'!$A:$E,3,0))</f>
        <v/>
      </c>
      <c r="K489" s="190" t="str">
        <f>IF(VLOOKUP(A489,'Aux - pivots1'!$A:$E,4,0)=0, "",VLOOKUP(A489,'Aux - pivots1'!$A:$E,4,0))</f>
        <v/>
      </c>
      <c r="L489" s="190" t="str">
        <f>IF(VLOOKUP(A489,'Aux - pivots1'!$A:$E,5,0)=0, "",VLOOKUP(A489,'Aux - pivots1'!$A:$E,5,0))</f>
        <v/>
      </c>
    </row>
    <row r="490" spans="1:12" ht="16.2">
      <c r="A490" s="31" t="str">
        <f t="shared" si="7"/>
        <v>lt826_esg_sbsctrdescrição</v>
      </c>
      <c r="B490" s="174" t="s">
        <v>28</v>
      </c>
      <c r="C490" s="169" t="s">
        <v>28</v>
      </c>
      <c r="D490" s="165" t="s">
        <v>40</v>
      </c>
      <c r="E490" s="168" t="s">
        <v>380</v>
      </c>
      <c r="F490" s="168" t="s">
        <v>385</v>
      </c>
      <c r="G490" s="167" t="str">
        <f>VLOOKUP(A490,Plano_V3!$A$27:$G$573,7,0)</f>
        <v>7. Por iniciar</v>
      </c>
      <c r="H490" s="167" t="s">
        <v>30</v>
      </c>
      <c r="I490" s="176"/>
      <c r="J490" s="190" t="str">
        <f>IF(VLOOKUP(A490,'Aux - pivots1'!$A:$E,3,0)=0, "",VLOOKUP(A490,'Aux - pivots1'!$A:$E,3,0))</f>
        <v/>
      </c>
      <c r="K490" s="190" t="str">
        <f>IF(VLOOKUP(A490,'Aux - pivots1'!$A:$E,4,0)=0, "",VLOOKUP(A490,'Aux - pivots1'!$A:$E,4,0))</f>
        <v/>
      </c>
      <c r="L490" s="190" t="str">
        <f>IF(VLOOKUP(A490,'Aux - pivots1'!$A:$E,5,0)=0, "",VLOOKUP(A490,'Aux - pivots1'!$A:$E,5,0))</f>
        <v/>
      </c>
    </row>
    <row r="491" spans="1:12" ht="16.2">
      <c r="A491" s="31" t="str">
        <f t="shared" si="7"/>
        <v>lt002_instrumentdt_rfrnc</v>
      </c>
      <c r="B491" s="174" t="s">
        <v>28</v>
      </c>
      <c r="C491" s="169" t="s">
        <v>28</v>
      </c>
      <c r="D491" s="165" t="s">
        <v>40</v>
      </c>
      <c r="E491" s="168" t="s">
        <v>367</v>
      </c>
      <c r="F491" s="168" t="s">
        <v>386</v>
      </c>
      <c r="G491" s="167" t="str">
        <f>VLOOKUP(A491,Plano_V3!$A$27:$G$573,7,0)</f>
        <v>7. Por iniciar</v>
      </c>
      <c r="H491" s="167" t="s">
        <v>30</v>
      </c>
      <c r="I491" s="176" t="s">
        <v>508</v>
      </c>
      <c r="J491" s="190" t="str">
        <f>IF(VLOOKUP(A491,'Aux - pivots1'!$A:$E,3,0)=0, "",VLOOKUP(A491,'Aux - pivots1'!$A:$E,3,0))</f>
        <v/>
      </c>
      <c r="K491" s="190" t="str">
        <f>IF(VLOOKUP(A491,'Aux - pivots1'!$A:$E,4,0)=0, "",VLOOKUP(A491,'Aux - pivots1'!$A:$E,4,0))</f>
        <v/>
      </c>
      <c r="L491" s="190" t="str">
        <f>IF(VLOOKUP(A491,'Aux - pivots1'!$A:$E,5,0)=0, "",VLOOKUP(A491,'Aux - pivots1'!$A:$E,5,0))</f>
        <v/>
      </c>
    </row>
    <row r="492" spans="1:12" ht="16.2">
      <c r="A492" s="31" t="str">
        <f t="shared" si="7"/>
        <v>lt002_instrumentinstrmnt_id</v>
      </c>
      <c r="B492" s="174" t="s">
        <v>28</v>
      </c>
      <c r="C492" s="169" t="s">
        <v>28</v>
      </c>
      <c r="D492" s="165" t="s">
        <v>40</v>
      </c>
      <c r="E492" s="168" t="s">
        <v>367</v>
      </c>
      <c r="F492" s="168" t="s">
        <v>388</v>
      </c>
      <c r="G492" s="167" t="str">
        <f>VLOOKUP(A492,Plano_V3!$A$27:$G$573,7,0)</f>
        <v>7. Por iniciar</v>
      </c>
      <c r="H492" s="167" t="s">
        <v>30</v>
      </c>
      <c r="I492" s="176" t="s">
        <v>508</v>
      </c>
      <c r="J492" s="190" t="str">
        <f>IF(VLOOKUP(A492,'Aux - pivots1'!$A:$E,3,0)=0, "",VLOOKUP(A492,'Aux - pivots1'!$A:$E,3,0))</f>
        <v/>
      </c>
      <c r="K492" s="190" t="str">
        <f>IF(VLOOKUP(A492,'Aux - pivots1'!$A:$E,4,0)=0, "",VLOOKUP(A492,'Aux - pivots1'!$A:$E,4,0))</f>
        <v/>
      </c>
      <c r="L492" s="190" t="str">
        <f>IF(VLOOKUP(A492,'Aux - pivots1'!$A:$E,5,0)=0, "",VLOOKUP(A492,'Aux - pivots1'!$A:$E,5,0))</f>
        <v/>
      </c>
    </row>
    <row r="493" spans="1:12" ht="16.2">
      <c r="A493" s="31" t="str">
        <f t="shared" si="7"/>
        <v>lt002_instrumentdt_incptn</v>
      </c>
      <c r="B493" s="174" t="s">
        <v>28</v>
      </c>
      <c r="C493" s="169" t="s">
        <v>28</v>
      </c>
      <c r="D493" s="165" t="s">
        <v>40</v>
      </c>
      <c r="E493" s="168" t="s">
        <v>367</v>
      </c>
      <c r="F493" s="168" t="s">
        <v>389</v>
      </c>
      <c r="G493" s="167" t="str">
        <f>VLOOKUP(A493,Plano_V3!$A$27:$G$573,7,0)</f>
        <v>7. Por iniciar</v>
      </c>
      <c r="H493" s="167" t="s">
        <v>30</v>
      </c>
      <c r="I493" s="176" t="s">
        <v>508</v>
      </c>
      <c r="J493" s="190" t="str">
        <f>IF(VLOOKUP(A493,'Aux - pivots1'!$A:$E,3,0)=0, "",VLOOKUP(A493,'Aux - pivots1'!$A:$E,3,0))</f>
        <v/>
      </c>
      <c r="K493" s="190" t="str">
        <f>IF(VLOOKUP(A493,'Aux - pivots1'!$A:$E,4,0)=0, "",VLOOKUP(A493,'Aux - pivots1'!$A:$E,4,0))</f>
        <v/>
      </c>
      <c r="L493" s="190" t="str">
        <f>IF(VLOOKUP(A493,'Aux - pivots1'!$A:$E,5,0)=0, "",VLOOKUP(A493,'Aux - pivots1'!$A:$E,5,0))</f>
        <v/>
      </c>
    </row>
    <row r="494" spans="1:12" ht="16.2">
      <c r="A494" s="31" t="str">
        <f t="shared" si="7"/>
        <v>lt002_instrumentdflt_stts_instrmnt</v>
      </c>
      <c r="B494" s="174" t="s">
        <v>28</v>
      </c>
      <c r="C494" s="169" t="s">
        <v>28</v>
      </c>
      <c r="D494" s="165" t="s">
        <v>40</v>
      </c>
      <c r="E494" s="168" t="s">
        <v>367</v>
      </c>
      <c r="F494" s="168" t="s">
        <v>390</v>
      </c>
      <c r="G494" s="167" t="str">
        <f>VLOOKUP(A494,Plano_V3!$A$27:$G$573,7,0)</f>
        <v>7. Por iniciar</v>
      </c>
      <c r="H494" s="167" t="s">
        <v>30</v>
      </c>
      <c r="I494" s="176" t="s">
        <v>508</v>
      </c>
      <c r="J494" s="190" t="str">
        <f>IF(VLOOKUP(A494,'Aux - pivots1'!$A:$E,3,0)=0, "",VLOOKUP(A494,'Aux - pivots1'!$A:$E,3,0))</f>
        <v/>
      </c>
      <c r="K494" s="190" t="str">
        <f>IF(VLOOKUP(A494,'Aux - pivots1'!$A:$E,4,0)=0, "",VLOOKUP(A494,'Aux - pivots1'!$A:$E,4,0))</f>
        <v/>
      </c>
      <c r="L494" s="190" t="str">
        <f>IF(VLOOKUP(A494,'Aux - pivots1'!$A:$E,5,0)=0, "",VLOOKUP(A494,'Aux - pivots1'!$A:$E,5,0))</f>
        <v/>
      </c>
    </row>
    <row r="495" spans="1:12" ht="16.2">
      <c r="A495" s="31" t="str">
        <f t="shared" si="7"/>
        <v>lt002_instrumentimprmnt_stts</v>
      </c>
      <c r="B495" s="174" t="s">
        <v>28</v>
      </c>
      <c r="C495" s="169" t="s">
        <v>28</v>
      </c>
      <c r="D495" s="165" t="s">
        <v>40</v>
      </c>
      <c r="E495" s="168" t="s">
        <v>367</v>
      </c>
      <c r="F495" s="168" t="s">
        <v>391</v>
      </c>
      <c r="G495" s="167" t="str">
        <f>VLOOKUP(A495,Plano_V3!$A$27:$G$573,7,0)</f>
        <v>7. Por iniciar</v>
      </c>
      <c r="H495" s="167" t="s">
        <v>30</v>
      </c>
      <c r="I495" s="176" t="s">
        <v>508</v>
      </c>
      <c r="J495" s="190" t="str">
        <f>IF(VLOOKUP(A495,'Aux - pivots1'!$A:$E,3,0)=0, "",VLOOKUP(A495,'Aux - pivots1'!$A:$E,3,0))</f>
        <v/>
      </c>
      <c r="K495" s="190" t="str">
        <f>IF(VLOOKUP(A495,'Aux - pivots1'!$A:$E,4,0)=0, "",VLOOKUP(A495,'Aux - pivots1'!$A:$E,4,0))</f>
        <v/>
      </c>
      <c r="L495" s="190" t="str">
        <f>IF(VLOOKUP(A495,'Aux - pivots1'!$A:$E,5,0)=0, "",VLOOKUP(A495,'Aux - pivots1'!$A:$E,5,0))</f>
        <v/>
      </c>
    </row>
    <row r="496" spans="1:12" ht="16.2">
      <c r="A496" s="31" t="str">
        <f t="shared" si="7"/>
        <v>lt002_instrumentprfrmng_stts</v>
      </c>
      <c r="B496" s="174" t="s">
        <v>28</v>
      </c>
      <c r="C496" s="169" t="s">
        <v>28</v>
      </c>
      <c r="D496" s="165" t="s">
        <v>40</v>
      </c>
      <c r="E496" s="168" t="s">
        <v>367</v>
      </c>
      <c r="F496" s="168" t="s">
        <v>392</v>
      </c>
      <c r="G496" s="167" t="str">
        <f>VLOOKUP(A496,Plano_V3!$A$27:$G$573,7,0)</f>
        <v>7. Por iniciar</v>
      </c>
      <c r="H496" s="167" t="s">
        <v>30</v>
      </c>
      <c r="I496" s="176" t="s">
        <v>508</v>
      </c>
      <c r="J496" s="190" t="str">
        <f>IF(VLOOKUP(A496,'Aux - pivots1'!$A:$E,3,0)=0, "",VLOOKUP(A496,'Aux - pivots1'!$A:$E,3,0))</f>
        <v/>
      </c>
      <c r="K496" s="190" t="str">
        <f>IF(VLOOKUP(A496,'Aux - pivots1'!$A:$E,4,0)=0, "",VLOOKUP(A496,'Aux - pivots1'!$A:$E,4,0))</f>
        <v/>
      </c>
      <c r="L496" s="190" t="str">
        <f>IF(VLOOKUP(A496,'Aux - pivots1'!$A:$E,5,0)=0, "",VLOOKUP(A496,'Aux - pivots1'!$A:$E,5,0))</f>
        <v/>
      </c>
    </row>
    <row r="497" spans="1:12" ht="16.2">
      <c r="A497" s="31" t="str">
        <f t="shared" si="7"/>
        <v>lt002_instrumentprjct_fnnc_ln</v>
      </c>
      <c r="B497" s="174" t="s">
        <v>28</v>
      </c>
      <c r="C497" s="169" t="s">
        <v>28</v>
      </c>
      <c r="D497" s="165" t="s">
        <v>40</v>
      </c>
      <c r="E497" s="168" t="s">
        <v>367</v>
      </c>
      <c r="F497" s="168" t="s">
        <v>393</v>
      </c>
      <c r="G497" s="167" t="str">
        <f>VLOOKUP(A497,Plano_V3!$A$27:$G$573,7,0)</f>
        <v>7. Por iniciar</v>
      </c>
      <c r="H497" s="167" t="s">
        <v>30</v>
      </c>
      <c r="I497" s="176" t="s">
        <v>508</v>
      </c>
      <c r="J497" s="190" t="str">
        <f>IF(VLOOKUP(A497,'Aux - pivots1'!$A:$E,3,0)=0, "",VLOOKUP(A497,'Aux - pivots1'!$A:$E,3,0))</f>
        <v/>
      </c>
      <c r="K497" s="190" t="str">
        <f>IF(VLOOKUP(A497,'Aux - pivots1'!$A:$E,4,0)=0, "",VLOOKUP(A497,'Aux - pivots1'!$A:$E,4,0))</f>
        <v/>
      </c>
      <c r="L497" s="190" t="str">
        <f>IF(VLOOKUP(A497,'Aux - pivots1'!$A:$E,5,0)=0, "",VLOOKUP(A497,'Aux - pivots1'!$A:$E,5,0))</f>
        <v/>
      </c>
    </row>
    <row r="498" spans="1:12" ht="16.2">
      <c r="A498" s="31" t="str">
        <f t="shared" si="7"/>
        <v>lt002_instrumenttyp_instrmnt</v>
      </c>
      <c r="B498" s="174" t="s">
        <v>28</v>
      </c>
      <c r="C498" s="169" t="s">
        <v>28</v>
      </c>
      <c r="D498" s="165" t="s">
        <v>40</v>
      </c>
      <c r="E498" s="168" t="s">
        <v>367</v>
      </c>
      <c r="F498" s="168" t="s">
        <v>394</v>
      </c>
      <c r="G498" s="167" t="str">
        <f>VLOOKUP(A498,Plano_V3!$A$27:$G$573,7,0)</f>
        <v>7. Por iniciar</v>
      </c>
      <c r="H498" s="167" t="s">
        <v>30</v>
      </c>
      <c r="I498" s="176" t="s">
        <v>508</v>
      </c>
      <c r="J498" s="190" t="str">
        <f>IF(VLOOKUP(A498,'Aux - pivots1'!$A:$E,3,0)=0, "",VLOOKUP(A498,'Aux - pivots1'!$A:$E,3,0))</f>
        <v/>
      </c>
      <c r="K498" s="190" t="str">
        <f>IF(VLOOKUP(A498,'Aux - pivots1'!$A:$E,4,0)=0, "",VLOOKUP(A498,'Aux - pivots1'!$A:$E,4,0))</f>
        <v/>
      </c>
      <c r="L498" s="190" t="str">
        <f>IF(VLOOKUP(A498,'Aux - pivots1'!$A:$E,5,0)=0, "",VLOOKUP(A498,'Aux - pivots1'!$A:$E,5,0))</f>
        <v/>
      </c>
    </row>
    <row r="499" spans="1:12" ht="16.2">
      <c r="A499" s="31" t="str">
        <f t="shared" si="7"/>
        <v>lt002_instrumentgrss_crryng_amnt_instrmnt</v>
      </c>
      <c r="B499" s="174" t="s">
        <v>28</v>
      </c>
      <c r="C499" s="169" t="s">
        <v>28</v>
      </c>
      <c r="D499" s="165" t="s">
        <v>40</v>
      </c>
      <c r="E499" s="168" t="s">
        <v>367</v>
      </c>
      <c r="F499" s="168" t="s">
        <v>395</v>
      </c>
      <c r="G499" s="167" t="str">
        <f>VLOOKUP(A499,Plano_V3!$A$27:$G$573,7,0)</f>
        <v>7. Por iniciar</v>
      </c>
      <c r="H499" s="167" t="s">
        <v>30</v>
      </c>
      <c r="I499" s="176" t="s">
        <v>508</v>
      </c>
      <c r="J499" s="190" t="str">
        <f>IF(VLOOKUP(A499,'Aux - pivots1'!$A:$E,3,0)=0, "",VLOOKUP(A499,'Aux - pivots1'!$A:$E,3,0))</f>
        <v/>
      </c>
      <c r="K499" s="190" t="str">
        <f>IF(VLOOKUP(A499,'Aux - pivots1'!$A:$E,4,0)=0, "",VLOOKUP(A499,'Aux - pivots1'!$A:$E,4,0))</f>
        <v/>
      </c>
      <c r="L499" s="190" t="str">
        <f>IF(VLOOKUP(A499,'Aux - pivots1'!$A:$E,5,0)=0, "",VLOOKUP(A499,'Aux - pivots1'!$A:$E,5,0))</f>
        <v/>
      </c>
    </row>
    <row r="500" spans="1:12" ht="16.2">
      <c r="A500" s="31" t="str">
        <f t="shared" si="7"/>
        <v>lt002_instrumentaccmltd_chngs_fv_cr_instrmnt</v>
      </c>
      <c r="B500" s="174" t="s">
        <v>28</v>
      </c>
      <c r="C500" s="169" t="s">
        <v>28</v>
      </c>
      <c r="D500" s="165" t="s">
        <v>40</v>
      </c>
      <c r="E500" s="168" t="s">
        <v>367</v>
      </c>
      <c r="F500" s="168" t="s">
        <v>396</v>
      </c>
      <c r="G500" s="167" t="str">
        <f>VLOOKUP(A500,Plano_V3!$A$27:$G$573,7,0)</f>
        <v>7. Por iniciar</v>
      </c>
      <c r="H500" s="167" t="s">
        <v>30</v>
      </c>
      <c r="I500" s="176" t="s">
        <v>508</v>
      </c>
      <c r="J500" s="190" t="str">
        <f>IF(VLOOKUP(A500,'Aux - pivots1'!$A:$E,3,0)=0, "",VLOOKUP(A500,'Aux - pivots1'!$A:$E,3,0))</f>
        <v/>
      </c>
      <c r="K500" s="190" t="str">
        <f>IF(VLOOKUP(A500,'Aux - pivots1'!$A:$E,4,0)=0, "",VLOOKUP(A500,'Aux - pivots1'!$A:$E,4,0))</f>
        <v/>
      </c>
      <c r="L500" s="190" t="str">
        <f>IF(VLOOKUP(A500,'Aux - pivots1'!$A:$E,5,0)=0, "",VLOOKUP(A500,'Aux - pivots1'!$A:$E,5,0))</f>
        <v/>
      </c>
    </row>
    <row r="501" spans="1:12" ht="16.2">
      <c r="A501" s="31" t="str">
        <f t="shared" si="7"/>
        <v>lt002_instrumentaccntng_clssfctn</v>
      </c>
      <c r="B501" s="174" t="s">
        <v>28</v>
      </c>
      <c r="C501" s="169" t="s">
        <v>28</v>
      </c>
      <c r="D501" s="165" t="s">
        <v>40</v>
      </c>
      <c r="E501" s="168" t="s">
        <v>367</v>
      </c>
      <c r="F501" s="168" t="s">
        <v>397</v>
      </c>
      <c r="G501" s="167" t="str">
        <f>VLOOKUP(A501,Plano_V3!$A$27:$G$573,7,0)</f>
        <v>7. Por iniciar</v>
      </c>
      <c r="H501" s="167" t="s">
        <v>30</v>
      </c>
      <c r="I501" s="176" t="s">
        <v>508</v>
      </c>
      <c r="J501" s="190" t="str">
        <f>IF(VLOOKUP(A501,'Aux - pivots1'!$A:$E,3,0)=0, "",VLOOKUP(A501,'Aux - pivots1'!$A:$E,3,0))</f>
        <v/>
      </c>
      <c r="K501" s="190" t="str">
        <f>IF(VLOOKUP(A501,'Aux - pivots1'!$A:$E,4,0)=0, "",VLOOKUP(A501,'Aux - pivots1'!$A:$E,4,0))</f>
        <v/>
      </c>
      <c r="L501" s="190" t="str">
        <f>IF(VLOOKUP(A501,'Aux - pivots1'!$A:$E,5,0)=0, "",VLOOKUP(A501,'Aux - pivots1'!$A:$E,5,0))</f>
        <v/>
      </c>
    </row>
    <row r="502" spans="1:12" ht="16.2">
      <c r="A502" s="31" t="str">
        <f t="shared" si="7"/>
        <v>lt002_instrumentdt_lgl_fnl_mtrty</v>
      </c>
      <c r="B502" s="174" t="s">
        <v>28</v>
      </c>
      <c r="C502" s="169" t="s">
        <v>28</v>
      </c>
      <c r="D502" s="165" t="s">
        <v>40</v>
      </c>
      <c r="E502" s="168" t="s">
        <v>367</v>
      </c>
      <c r="F502" s="168" t="s">
        <v>398</v>
      </c>
      <c r="G502" s="167" t="str">
        <f>VLOOKUP(A502,Plano_V3!$A$27:$G$573,7,0)</f>
        <v>7. Por iniciar</v>
      </c>
      <c r="H502" s="167" t="s">
        <v>30</v>
      </c>
      <c r="I502" s="176" t="s">
        <v>508</v>
      </c>
      <c r="J502" s="190" t="str">
        <f>IF(VLOOKUP(A502,'Aux - pivots1'!$A:$E,3,0)=0, "",VLOOKUP(A502,'Aux - pivots1'!$A:$E,3,0))</f>
        <v/>
      </c>
      <c r="K502" s="190" t="str">
        <f>IF(VLOOKUP(A502,'Aux - pivots1'!$A:$E,4,0)=0, "",VLOOKUP(A502,'Aux - pivots1'!$A:$E,4,0))</f>
        <v/>
      </c>
      <c r="L502" s="190" t="str">
        <f>IF(VLOOKUP(A502,'Aux - pivots1'!$A:$E,5,0)=0, "",VLOOKUP(A502,'Aux - pivots1'!$A:$E,5,0))</f>
        <v/>
      </c>
    </row>
    <row r="503" spans="1:12" ht="16.2">
      <c r="A503" s="31" t="str">
        <f t="shared" si="7"/>
        <v>lt002_instrumentaccmltd_imprmnt_instrmnt</v>
      </c>
      <c r="B503" s="174" t="s">
        <v>28</v>
      </c>
      <c r="C503" s="169" t="s">
        <v>28</v>
      </c>
      <c r="D503" s="165" t="s">
        <v>40</v>
      </c>
      <c r="E503" s="168" t="s">
        <v>367</v>
      </c>
      <c r="F503" s="168" t="s">
        <v>399</v>
      </c>
      <c r="G503" s="167" t="str">
        <f>VLOOKUP(A503,Plano_V3!$A$27:$G$573,7,0)</f>
        <v>7. Por iniciar</v>
      </c>
      <c r="H503" s="167" t="s">
        <v>30</v>
      </c>
      <c r="I503" s="176" t="s">
        <v>508</v>
      </c>
      <c r="J503" s="190" t="str">
        <f>IF(VLOOKUP(A503,'Aux - pivots1'!$A:$E,3,0)=0, "",VLOOKUP(A503,'Aux - pivots1'!$A:$E,3,0))</f>
        <v/>
      </c>
      <c r="K503" s="190" t="str">
        <f>IF(VLOOKUP(A503,'Aux - pivots1'!$A:$E,4,0)=0, "",VLOOKUP(A503,'Aux - pivots1'!$A:$E,4,0))</f>
        <v/>
      </c>
      <c r="L503" s="190" t="str">
        <f>IF(VLOOKUP(A503,'Aux - pivots1'!$A:$E,5,0)=0, "",VLOOKUP(A503,'Aux - pivots1'!$A:$E,5,0))</f>
        <v/>
      </c>
    </row>
    <row r="504" spans="1:12" ht="16.2">
      <c r="A504" s="31" t="str">
        <f t="shared" si="7"/>
        <v>lt002_instrumentissr_cntry</v>
      </c>
      <c r="B504" s="174" t="s">
        <v>28</v>
      </c>
      <c r="C504" s="169" t="s">
        <v>28</v>
      </c>
      <c r="D504" s="165" t="s">
        <v>40</v>
      </c>
      <c r="E504" s="168" t="s">
        <v>367</v>
      </c>
      <c r="F504" s="168" t="s">
        <v>400</v>
      </c>
      <c r="G504" s="167" t="str">
        <f>VLOOKUP(A504,Plano_V3!$A$27:$G$573,7,0)</f>
        <v>7. Por iniciar</v>
      </c>
      <c r="H504" s="167" t="s">
        <v>30</v>
      </c>
      <c r="I504" s="176" t="s">
        <v>508</v>
      </c>
      <c r="J504" s="190" t="str">
        <f>IF(VLOOKUP(A504,'Aux - pivots1'!$A:$E,3,0)=0, "",VLOOKUP(A504,'Aux - pivots1'!$A:$E,3,0))</f>
        <v/>
      </c>
      <c r="K504" s="190" t="str">
        <f>IF(VLOOKUP(A504,'Aux - pivots1'!$A:$E,4,0)=0, "",VLOOKUP(A504,'Aux - pivots1'!$A:$E,4,0))</f>
        <v/>
      </c>
      <c r="L504" s="190" t="str">
        <f>IF(VLOOKUP(A504,'Aux - pivots1'!$A:$E,5,0)=0, "",VLOOKUP(A504,'Aux - pivots1'!$A:$E,5,0))</f>
        <v/>
      </c>
    </row>
    <row r="505" spans="1:12" ht="16.2">
      <c r="A505" s="31" t="str">
        <f t="shared" si="7"/>
        <v>lt002_instrumentissr_nace_sctr</v>
      </c>
      <c r="B505" s="174" t="s">
        <v>28</v>
      </c>
      <c r="C505" s="169" t="s">
        <v>28</v>
      </c>
      <c r="D505" s="165" t="s">
        <v>40</v>
      </c>
      <c r="E505" s="168" t="s">
        <v>367</v>
      </c>
      <c r="F505" s="168" t="s">
        <v>401</v>
      </c>
      <c r="G505" s="167" t="str">
        <f>VLOOKUP(A505,Plano_V3!$A$27:$G$573,7,0)</f>
        <v>7. Por iniciar</v>
      </c>
      <c r="H505" s="167" t="s">
        <v>30</v>
      </c>
      <c r="I505" s="176" t="s">
        <v>508</v>
      </c>
      <c r="J505" s="190" t="str">
        <f>IF(VLOOKUP(A505,'Aux - pivots1'!$A:$E,3,0)=0, "",VLOOKUP(A505,'Aux - pivots1'!$A:$E,3,0))</f>
        <v/>
      </c>
      <c r="K505" s="190" t="str">
        <f>IF(VLOOKUP(A505,'Aux - pivots1'!$A:$E,4,0)=0, "",VLOOKUP(A505,'Aux - pivots1'!$A:$E,4,0))</f>
        <v/>
      </c>
      <c r="L505" s="190" t="str">
        <f>IF(VLOOKUP(A505,'Aux - pivots1'!$A:$E,5,0)=0, "",VLOOKUP(A505,'Aux - pivots1'!$A:$E,5,0))</f>
        <v/>
      </c>
    </row>
    <row r="506" spans="1:12" ht="16.2">
      <c r="A506" s="31" t="str">
        <f t="shared" si="7"/>
        <v>lt002_instrumentprmry_asst_clssf</v>
      </c>
      <c r="B506" s="174" t="s">
        <v>28</v>
      </c>
      <c r="C506" s="169" t="s">
        <v>28</v>
      </c>
      <c r="D506" s="165" t="s">
        <v>40</v>
      </c>
      <c r="E506" s="168" t="s">
        <v>367</v>
      </c>
      <c r="F506" s="168" t="s">
        <v>402</v>
      </c>
      <c r="G506" s="167" t="str">
        <f>VLOOKUP(A506,Plano_V3!$A$27:$G$573,7,0)</f>
        <v>7. Por iniciar</v>
      </c>
      <c r="H506" s="167" t="s">
        <v>30</v>
      </c>
      <c r="I506" s="176" t="s">
        <v>508</v>
      </c>
      <c r="J506" s="190" t="str">
        <f>IF(VLOOKUP(A506,'Aux - pivots1'!$A:$E,3,0)=0, "",VLOOKUP(A506,'Aux - pivots1'!$A:$E,3,0))</f>
        <v/>
      </c>
      <c r="K506" s="190" t="str">
        <f>IF(VLOOKUP(A506,'Aux - pivots1'!$A:$E,4,0)=0, "",VLOOKUP(A506,'Aux - pivots1'!$A:$E,4,0))</f>
        <v/>
      </c>
      <c r="L506" s="190" t="str">
        <f>IF(VLOOKUP(A506,'Aux - pivots1'!$A:$E,5,0)=0, "",VLOOKUP(A506,'Aux - pivots1'!$A:$E,5,0))</f>
        <v/>
      </c>
    </row>
    <row r="507" spans="1:12" ht="16.2">
      <c r="A507" s="31" t="str">
        <f t="shared" si="7"/>
        <v>lt002_instrumentsubportfolio_id</v>
      </c>
      <c r="B507" s="174" t="s">
        <v>28</v>
      </c>
      <c r="C507" s="169" t="s">
        <v>28</v>
      </c>
      <c r="D507" s="165" t="s">
        <v>40</v>
      </c>
      <c r="E507" s="168" t="s">
        <v>367</v>
      </c>
      <c r="F507" s="168" t="s">
        <v>403</v>
      </c>
      <c r="G507" s="167" t="str">
        <f>VLOOKUP(A507,Plano_V3!$A$27:$G$573,7,0)</f>
        <v>7. Por iniciar</v>
      </c>
      <c r="H507" s="167" t="s">
        <v>30</v>
      </c>
      <c r="I507" s="176" t="s">
        <v>508</v>
      </c>
      <c r="J507" s="190" t="str">
        <f>IF(VLOOKUP(A507,'Aux - pivots1'!$A:$E,3,0)=0, "",VLOOKUP(A507,'Aux - pivots1'!$A:$E,3,0))</f>
        <v/>
      </c>
      <c r="K507" s="190" t="str">
        <f>IF(VLOOKUP(A507,'Aux - pivots1'!$A:$E,4,0)=0, "",VLOOKUP(A507,'Aux - pivots1'!$A:$E,4,0))</f>
        <v/>
      </c>
      <c r="L507" s="190" t="str">
        <f>IF(VLOOKUP(A507,'Aux - pivots1'!$A:$E,5,0)=0, "",VLOOKUP(A507,'Aux - pivots1'!$A:$E,5,0))</f>
        <v/>
      </c>
    </row>
    <row r="508" spans="1:12" ht="16.2">
      <c r="A508" s="31" t="str">
        <f t="shared" si="7"/>
        <v>lt002_instrumentcod_soc</v>
      </c>
      <c r="B508" s="174" t="s">
        <v>28</v>
      </c>
      <c r="C508" s="169" t="s">
        <v>28</v>
      </c>
      <c r="D508" s="165" t="s">
        <v>40</v>
      </c>
      <c r="E508" s="168" t="s">
        <v>367</v>
      </c>
      <c r="F508" s="168" t="s">
        <v>404</v>
      </c>
      <c r="G508" s="167" t="str">
        <f>VLOOKUP(A508,Plano_V3!$A$27:$G$573,7,0)</f>
        <v>7. Por iniciar</v>
      </c>
      <c r="H508" s="167" t="s">
        <v>30</v>
      </c>
      <c r="I508" s="176" t="s">
        <v>508</v>
      </c>
      <c r="J508" s="190" t="str">
        <f>IF(VLOOKUP(A508,'Aux - pivots1'!$A:$E,3,0)=0, "",VLOOKUP(A508,'Aux - pivots1'!$A:$E,3,0))</f>
        <v/>
      </c>
      <c r="K508" s="190" t="str">
        <f>IF(VLOOKUP(A508,'Aux - pivots1'!$A:$E,4,0)=0, "",VLOOKUP(A508,'Aux - pivots1'!$A:$E,4,0))</f>
        <v/>
      </c>
      <c r="L508" s="190" t="str">
        <f>IF(VLOOKUP(A508,'Aux - pivots1'!$A:$E,5,0)=0, "",VLOOKUP(A508,'Aux - pivots1'!$A:$E,5,0))</f>
        <v/>
      </c>
    </row>
    <row r="509" spans="1:12" ht="16.2">
      <c r="A509" s="31" t="str">
        <f t="shared" si="7"/>
        <v>lt002_instrumentlcl_instmrnt_id</v>
      </c>
      <c r="B509" s="174" t="s">
        <v>28</v>
      </c>
      <c r="C509" s="169" t="s">
        <v>28</v>
      </c>
      <c r="D509" s="165" t="s">
        <v>40</v>
      </c>
      <c r="E509" s="168" t="s">
        <v>367</v>
      </c>
      <c r="F509" s="168" t="s">
        <v>405</v>
      </c>
      <c r="G509" s="167" t="str">
        <f>VLOOKUP(A509,Plano_V3!$A$27:$G$573,7,0)</f>
        <v>7. Por iniciar</v>
      </c>
      <c r="H509" s="167" t="s">
        <v>30</v>
      </c>
      <c r="I509" s="176" t="s">
        <v>508</v>
      </c>
      <c r="J509" s="190" t="str">
        <f>IF(VLOOKUP(A509,'Aux - pivots1'!$A:$E,3,0)=0, "",VLOOKUP(A509,'Aux - pivots1'!$A:$E,3,0))</f>
        <v/>
      </c>
      <c r="K509" s="190" t="str">
        <f>IF(VLOOKUP(A509,'Aux - pivots1'!$A:$E,4,0)=0, "",VLOOKUP(A509,'Aux - pivots1'!$A:$E,4,0))</f>
        <v/>
      </c>
      <c r="L509" s="190" t="str">
        <f>IF(VLOOKUP(A509,'Aux - pivots1'!$A:$E,5,0)=0, "",VLOOKUP(A509,'Aux - pivots1'!$A:$E,5,0))</f>
        <v/>
      </c>
    </row>
    <row r="510" spans="1:12" ht="16.2">
      <c r="A510" s="31" t="str">
        <f t="shared" si="7"/>
        <v>lt002_instrumentsstnbl_indctr</v>
      </c>
      <c r="B510" s="174" t="s">
        <v>28</v>
      </c>
      <c r="C510" s="169" t="s">
        <v>28</v>
      </c>
      <c r="D510" s="165" t="s">
        <v>40</v>
      </c>
      <c r="E510" s="168" t="s">
        <v>367</v>
      </c>
      <c r="F510" s="168" t="s">
        <v>406</v>
      </c>
      <c r="G510" s="167" t="str">
        <f>VLOOKUP(A510,Plano_V3!$A$27:$G$573,7,0)</f>
        <v>7. Por iniciar</v>
      </c>
      <c r="H510" s="167" t="s">
        <v>30</v>
      </c>
      <c r="I510" s="176" t="s">
        <v>508</v>
      </c>
      <c r="J510" s="190" t="str">
        <f>IF(VLOOKUP(A510,'Aux - pivots1'!$A:$E,3,0)=0, "",VLOOKUP(A510,'Aux - pivots1'!$A:$E,3,0))</f>
        <v/>
      </c>
      <c r="K510" s="190" t="str">
        <f>IF(VLOOKUP(A510,'Aux - pivots1'!$A:$E,4,0)=0, "",VLOOKUP(A510,'Aux - pivots1'!$A:$E,4,0))</f>
        <v/>
      </c>
      <c r="L510" s="190" t="str">
        <f>IF(VLOOKUP(A510,'Aux - pivots1'!$A:$E,5,0)=0, "",VLOOKUP(A510,'Aux - pivots1'!$A:$E,5,0))</f>
        <v/>
      </c>
    </row>
    <row r="511" spans="1:12" ht="16.2">
      <c r="A511" s="31" t="str">
        <f t="shared" si="7"/>
        <v>lt002_instrumentsstnbl_ctgry</v>
      </c>
      <c r="B511" s="174" t="s">
        <v>28</v>
      </c>
      <c r="C511" s="169" t="s">
        <v>28</v>
      </c>
      <c r="D511" s="165" t="s">
        <v>40</v>
      </c>
      <c r="E511" s="168" t="s">
        <v>367</v>
      </c>
      <c r="F511" s="168" t="s">
        <v>407</v>
      </c>
      <c r="G511" s="167" t="str">
        <f>VLOOKUP(A511,Plano_V3!$A$27:$G$573,7,0)</f>
        <v>7. Por iniciar</v>
      </c>
      <c r="H511" s="167" t="s">
        <v>30</v>
      </c>
      <c r="I511" s="176" t="s">
        <v>508</v>
      </c>
      <c r="J511" s="190" t="str">
        <f>IF(VLOOKUP(A511,'Aux - pivots1'!$A:$E,3,0)=0, "",VLOOKUP(A511,'Aux - pivots1'!$A:$E,3,0))</f>
        <v/>
      </c>
      <c r="K511" s="190" t="str">
        <f>IF(VLOOKUP(A511,'Aux - pivots1'!$A:$E,4,0)=0, "",VLOOKUP(A511,'Aux - pivots1'!$A:$E,4,0))</f>
        <v/>
      </c>
      <c r="L511" s="190" t="str">
        <f>IF(VLOOKUP(A511,'Aux - pivots1'!$A:$E,5,0)=0, "",VLOOKUP(A511,'Aux - pivots1'!$A:$E,5,0))</f>
        <v/>
      </c>
    </row>
    <row r="512" spans="1:12" ht="16.2">
      <c r="A512" s="31" t="str">
        <f t="shared" si="7"/>
        <v>lt002_instrumentgrss_intrst_incm</v>
      </c>
      <c r="B512" s="174" t="s">
        <v>28</v>
      </c>
      <c r="C512" s="169" t="s">
        <v>28</v>
      </c>
      <c r="D512" s="165" t="s">
        <v>40</v>
      </c>
      <c r="E512" s="168" t="s">
        <v>367</v>
      </c>
      <c r="F512" s="168" t="s">
        <v>408</v>
      </c>
      <c r="G512" s="167" t="str">
        <f>VLOOKUP(A512,Plano_V3!$A$27:$G$573,7,0)</f>
        <v>7. Por iniciar</v>
      </c>
      <c r="H512" s="167" t="s">
        <v>30</v>
      </c>
      <c r="I512" s="176" t="s">
        <v>508</v>
      </c>
      <c r="J512" s="190" t="str">
        <f>IF(VLOOKUP(A512,'Aux - pivots1'!$A:$E,3,0)=0, "",VLOOKUP(A512,'Aux - pivots1'!$A:$E,3,0))</f>
        <v/>
      </c>
      <c r="K512" s="190" t="str">
        <f>IF(VLOOKUP(A512,'Aux - pivots1'!$A:$E,4,0)=0, "",VLOOKUP(A512,'Aux - pivots1'!$A:$E,4,0))</f>
        <v/>
      </c>
      <c r="L512" s="190" t="str">
        <f>IF(VLOOKUP(A512,'Aux - pivots1'!$A:$E,5,0)=0, "",VLOOKUP(A512,'Aux - pivots1'!$A:$E,5,0))</f>
        <v/>
      </c>
    </row>
    <row r="513" spans="1:12" ht="16.2">
      <c r="A513" s="31" t="str">
        <f t="shared" si="7"/>
        <v>lt002_instrumentgrss_cmmssn_incm</v>
      </c>
      <c r="B513" s="174" t="s">
        <v>28</v>
      </c>
      <c r="C513" s="169" t="s">
        <v>28</v>
      </c>
      <c r="D513" s="165" t="s">
        <v>40</v>
      </c>
      <c r="E513" s="168" t="s">
        <v>367</v>
      </c>
      <c r="F513" s="168" t="s">
        <v>409</v>
      </c>
      <c r="G513" s="167" t="str">
        <f>VLOOKUP(A513,Plano_V3!$A$27:$G$573,7,0)</f>
        <v>7. Por iniciar</v>
      </c>
      <c r="H513" s="167" t="s">
        <v>30</v>
      </c>
      <c r="I513" s="176" t="s">
        <v>508</v>
      </c>
      <c r="J513" s="190" t="str">
        <f>IF(VLOOKUP(A513,'Aux - pivots1'!$A:$E,3,0)=0, "",VLOOKUP(A513,'Aux - pivots1'!$A:$E,3,0))</f>
        <v/>
      </c>
      <c r="K513" s="190" t="str">
        <f>IF(VLOOKUP(A513,'Aux - pivots1'!$A:$E,4,0)=0, "",VLOOKUP(A513,'Aux - pivots1'!$A:$E,4,0))</f>
        <v/>
      </c>
      <c r="L513" s="190" t="str">
        <f>IF(VLOOKUP(A513,'Aux - pivots1'!$A:$E,5,0)=0, "",VLOOKUP(A513,'Aux - pivots1'!$A:$E,5,0))</f>
        <v/>
      </c>
    </row>
    <row r="514" spans="1:12" ht="16.2">
      <c r="A514" s="31" t="str">
        <f t="shared" si="7"/>
        <v>lt002_instrumentgrss_cmmssn_incm_off_blnc</v>
      </c>
      <c r="B514" s="174" t="s">
        <v>28</v>
      </c>
      <c r="C514" s="169" t="s">
        <v>28</v>
      </c>
      <c r="D514" s="165" t="s">
        <v>40</v>
      </c>
      <c r="E514" s="168" t="s">
        <v>367</v>
      </c>
      <c r="F514" s="168" t="s">
        <v>410</v>
      </c>
      <c r="G514" s="167" t="str">
        <f>VLOOKUP(A514,Plano_V3!$A$27:$G$573,7,0)</f>
        <v>7. Por iniciar</v>
      </c>
      <c r="H514" s="167" t="s">
        <v>30</v>
      </c>
      <c r="I514" s="176" t="s">
        <v>508</v>
      </c>
      <c r="J514" s="190" t="str">
        <f>IF(VLOOKUP(A514,'Aux - pivots1'!$A:$E,3,0)=0, "",VLOOKUP(A514,'Aux - pivots1'!$A:$E,3,0))</f>
        <v/>
      </c>
      <c r="K514" s="190" t="str">
        <f>IF(VLOOKUP(A514,'Aux - pivots1'!$A:$E,4,0)=0, "",VLOOKUP(A514,'Aux - pivots1'!$A:$E,4,0))</f>
        <v/>
      </c>
      <c r="L514" s="190" t="str">
        <f>IF(VLOOKUP(A514,'Aux - pivots1'!$A:$E,5,0)=0, "",VLOOKUP(A514,'Aux - pivots1'!$A:$E,5,0))</f>
        <v/>
      </c>
    </row>
    <row r="515" spans="1:12" ht="16.2">
      <c r="A515" s="31" t="str">
        <f t="shared" si="7"/>
        <v>lt002_instrumentidcmb</v>
      </c>
      <c r="B515" s="174" t="s">
        <v>28</v>
      </c>
      <c r="C515" s="169" t="s">
        <v>28</v>
      </c>
      <c r="D515" s="165" t="s">
        <v>40</v>
      </c>
      <c r="E515" s="168" t="s">
        <v>367</v>
      </c>
      <c r="F515" s="168" t="s">
        <v>411</v>
      </c>
      <c r="G515" s="167" t="str">
        <f>VLOOKUP(A515,Plano_V3!$A$27:$G$573,7,0)</f>
        <v>7. Por iniciar</v>
      </c>
      <c r="H515" s="167" t="s">
        <v>30</v>
      </c>
      <c r="I515" s="176" t="s">
        <v>508</v>
      </c>
      <c r="J515" s="190" t="str">
        <f>IF(VLOOKUP(A515,'Aux - pivots1'!$A:$E,3,0)=0, "",VLOOKUP(A515,'Aux - pivots1'!$A:$E,3,0))</f>
        <v/>
      </c>
      <c r="K515" s="190" t="str">
        <f>IF(VLOOKUP(A515,'Aux - pivots1'!$A:$E,4,0)=0, "",VLOOKUP(A515,'Aux - pivots1'!$A:$E,4,0))</f>
        <v/>
      </c>
      <c r="L515" s="190" t="str">
        <f>IF(VLOOKUP(A515,'Aux - pivots1'!$A:$E,5,0)=0, "",VLOOKUP(A515,'Aux - pivots1'!$A:$E,5,0))</f>
        <v/>
      </c>
    </row>
    <row r="516" spans="1:12" ht="16.2">
      <c r="A516" s="31" t="str">
        <f t="shared" si="7"/>
        <v>lt003_entitycntry</v>
      </c>
      <c r="B516" s="174" t="s">
        <v>28</v>
      </c>
      <c r="C516" s="169" t="s">
        <v>28</v>
      </c>
      <c r="D516" s="165" t="s">
        <v>40</v>
      </c>
      <c r="E516" s="168" t="s">
        <v>323</v>
      </c>
      <c r="F516" s="168" t="s">
        <v>412</v>
      </c>
      <c r="G516" s="167" t="str">
        <f>VLOOKUP(A516,Plano_V3!$A$27:$G$573,7,0)</f>
        <v>7. Por iniciar</v>
      </c>
      <c r="H516" s="167" t="s">
        <v>30</v>
      </c>
      <c r="I516" s="176" t="s">
        <v>508</v>
      </c>
      <c r="J516" s="190" t="str">
        <f>IF(VLOOKUP(A516,'Aux - pivots1'!$A:$E,3,0)=0, "",VLOOKUP(A516,'Aux - pivots1'!$A:$E,3,0))</f>
        <v/>
      </c>
      <c r="K516" s="190" t="str">
        <f>IF(VLOOKUP(A516,'Aux - pivots1'!$A:$E,4,0)=0, "",VLOOKUP(A516,'Aux - pivots1'!$A:$E,4,0))</f>
        <v/>
      </c>
      <c r="L516" s="190" t="str">
        <f>IF(VLOOKUP(A516,'Aux - pivots1'!$A:$E,5,0)=0, "",VLOOKUP(A516,'Aux - pivots1'!$A:$E,5,0))</f>
        <v/>
      </c>
    </row>
    <row r="517" spans="1:12" ht="16.2">
      <c r="A517" s="31" t="str">
        <f t="shared" si="7"/>
        <v>lt003_entitydt_rfrnc</v>
      </c>
      <c r="B517" s="174" t="s">
        <v>28</v>
      </c>
      <c r="C517" s="169" t="s">
        <v>28</v>
      </c>
      <c r="D517" s="165" t="s">
        <v>40</v>
      </c>
      <c r="E517" s="168" t="s">
        <v>323</v>
      </c>
      <c r="F517" s="168" t="s">
        <v>386</v>
      </c>
      <c r="G517" s="167" t="str">
        <f>VLOOKUP(A517,Plano_V3!$A$27:$G$573,7,0)</f>
        <v>7. Por iniciar</v>
      </c>
      <c r="H517" s="167" t="s">
        <v>30</v>
      </c>
      <c r="I517" s="176" t="s">
        <v>508</v>
      </c>
      <c r="J517" s="190" t="str">
        <f>IF(VLOOKUP(A517,'Aux - pivots1'!$A:$E,3,0)=0, "",VLOOKUP(A517,'Aux - pivots1'!$A:$E,3,0))</f>
        <v/>
      </c>
      <c r="K517" s="190" t="str">
        <f>IF(VLOOKUP(A517,'Aux - pivots1'!$A:$E,4,0)=0, "",VLOOKUP(A517,'Aux - pivots1'!$A:$E,4,0))</f>
        <v/>
      </c>
      <c r="L517" s="190" t="str">
        <f>IF(VLOOKUP(A517,'Aux - pivots1'!$A:$E,5,0)=0, "",VLOOKUP(A517,'Aux - pivots1'!$A:$E,5,0))</f>
        <v/>
      </c>
    </row>
    <row r="518" spans="1:12" ht="16.2">
      <c r="A518" s="31" t="str">
        <f t="shared" si="7"/>
        <v>lt003_entityentty_id</v>
      </c>
      <c r="B518" s="174" t="s">
        <v>28</v>
      </c>
      <c r="C518" s="169" t="s">
        <v>28</v>
      </c>
      <c r="D518" s="165" t="s">
        <v>40</v>
      </c>
      <c r="E518" s="168" t="s">
        <v>323</v>
      </c>
      <c r="F518" s="168" t="s">
        <v>413</v>
      </c>
      <c r="G518" s="167" t="str">
        <f>VLOOKUP(A518,Plano_V3!$A$27:$G$573,7,0)</f>
        <v>7. Por iniciar</v>
      </c>
      <c r="H518" s="167" t="s">
        <v>30</v>
      </c>
      <c r="I518" s="176" t="s">
        <v>508</v>
      </c>
      <c r="J518" s="190" t="str">
        <f>IF(VLOOKUP(A518,'Aux - pivots1'!$A:$E,3,0)=0, "",VLOOKUP(A518,'Aux - pivots1'!$A:$E,3,0))</f>
        <v/>
      </c>
      <c r="K518" s="190" t="str">
        <f>IF(VLOOKUP(A518,'Aux - pivots1'!$A:$E,4,0)=0, "",VLOOKUP(A518,'Aux - pivots1'!$A:$E,4,0))</f>
        <v/>
      </c>
      <c r="L518" s="190" t="str">
        <f>IF(VLOOKUP(A518,'Aux - pivots1'!$A:$E,5,0)=0, "",VLOOKUP(A518,'Aux - pivots1'!$A:$E,5,0))</f>
        <v/>
      </c>
    </row>
    <row r="519" spans="1:12" ht="16.2">
      <c r="A519" s="31" t="str">
        <f t="shared" si="7"/>
        <v>lt003_entitylei</v>
      </c>
      <c r="B519" s="174" t="s">
        <v>28</v>
      </c>
      <c r="C519" s="169" t="s">
        <v>28</v>
      </c>
      <c r="D519" s="165" t="s">
        <v>40</v>
      </c>
      <c r="E519" s="168" t="s">
        <v>323</v>
      </c>
      <c r="F519" s="168" t="s">
        <v>414</v>
      </c>
      <c r="G519" s="167" t="str">
        <f>VLOOKUP(A519,Plano_V3!$A$27:$G$573,7,0)</f>
        <v>2. Em Teste</v>
      </c>
      <c r="H519" s="167" t="s">
        <v>30</v>
      </c>
      <c r="I519" s="176" t="s">
        <v>508</v>
      </c>
      <c r="J519" s="190" t="str">
        <f>IF(VLOOKUP(A519,'Aux - pivots1'!$A:$E,3,0)=0, "",VLOOKUP(A519,'Aux - pivots1'!$A:$E,3,0))</f>
        <v/>
      </c>
      <c r="K519" s="190" t="str">
        <f>IF(VLOOKUP(A519,'Aux - pivots1'!$A:$E,4,0)=0, "",VLOOKUP(A519,'Aux - pivots1'!$A:$E,4,0))</f>
        <v/>
      </c>
      <c r="L519" s="190" t="str">
        <f>IF(VLOOKUP(A519,'Aux - pivots1'!$A:$E,5,0)=0, "",VLOOKUP(A519,'Aux - pivots1'!$A:$E,5,0))</f>
        <v/>
      </c>
    </row>
    <row r="520" spans="1:12" ht="16.2">
      <c r="A520" s="31" t="str">
        <f t="shared" ref="A520:A583" si="8">E520&amp;F520</f>
        <v>lt003_entityecnmc_actvty</v>
      </c>
      <c r="B520" s="174" t="s">
        <v>28</v>
      </c>
      <c r="C520" s="169" t="s">
        <v>28</v>
      </c>
      <c r="D520" s="165" t="s">
        <v>40</v>
      </c>
      <c r="E520" s="168" t="s">
        <v>323</v>
      </c>
      <c r="F520" s="168" t="s">
        <v>415</v>
      </c>
      <c r="G520" s="167" t="str">
        <f>VLOOKUP(A520,Plano_V3!$A$27:$G$573,7,0)</f>
        <v>2. Em Teste</v>
      </c>
      <c r="H520" s="167" t="s">
        <v>30</v>
      </c>
      <c r="I520" s="176" t="s">
        <v>508</v>
      </c>
      <c r="J520" s="190" t="str">
        <f>IF(VLOOKUP(A520,'Aux - pivots1'!$A:$E,3,0)=0, "",VLOOKUP(A520,'Aux - pivots1'!$A:$E,3,0))</f>
        <v/>
      </c>
      <c r="K520" s="190" t="str">
        <f>IF(VLOOKUP(A520,'Aux - pivots1'!$A:$E,4,0)=0, "",VLOOKUP(A520,'Aux - pivots1'!$A:$E,4,0))</f>
        <v/>
      </c>
      <c r="L520" s="190" t="str">
        <f>IF(VLOOKUP(A520,'Aux - pivots1'!$A:$E,5,0)=0, "",VLOOKUP(A520,'Aux - pivots1'!$A:$E,5,0))</f>
        <v/>
      </c>
    </row>
    <row r="521" spans="1:12" ht="16.2">
      <c r="A521" s="31" t="str">
        <f t="shared" si="8"/>
        <v>lt003_entitygrp_eqty</v>
      </c>
      <c r="B521" s="174" t="s">
        <v>28</v>
      </c>
      <c r="C521" s="169" t="s">
        <v>28</v>
      </c>
      <c r="D521" s="165" t="s">
        <v>40</v>
      </c>
      <c r="E521" s="168" t="s">
        <v>323</v>
      </c>
      <c r="F521" s="168" t="s">
        <v>416</v>
      </c>
      <c r="G521" s="167" t="str">
        <f>VLOOKUP(A521,Plano_V3!$A$27:$G$573,7,0)</f>
        <v>2. Em Teste</v>
      </c>
      <c r="H521" s="167" t="s">
        <v>30</v>
      </c>
      <c r="I521" s="176" t="s">
        <v>508</v>
      </c>
      <c r="J521" s="190" t="str">
        <f>IF(VLOOKUP(A521,'Aux - pivots1'!$A:$E,3,0)=0, "",VLOOKUP(A521,'Aux - pivots1'!$A:$E,3,0))</f>
        <v/>
      </c>
      <c r="K521" s="190" t="str">
        <f>IF(VLOOKUP(A521,'Aux - pivots1'!$A:$E,4,0)=0, "",VLOOKUP(A521,'Aux - pivots1'!$A:$E,4,0))</f>
        <v/>
      </c>
      <c r="L521" s="190" t="str">
        <f>IF(VLOOKUP(A521,'Aux - pivots1'!$A:$E,5,0)=0, "",VLOOKUP(A521,'Aux - pivots1'!$A:$E,5,0))</f>
        <v/>
      </c>
    </row>
    <row r="522" spans="1:12" ht="16.2">
      <c r="A522" s="31" t="str">
        <f t="shared" si="8"/>
        <v>lt003_entityannl_trnvr_le</v>
      </c>
      <c r="B522" s="174" t="s">
        <v>28</v>
      </c>
      <c r="C522" s="169" t="s">
        <v>28</v>
      </c>
      <c r="D522" s="165" t="s">
        <v>40</v>
      </c>
      <c r="E522" s="168" t="s">
        <v>323</v>
      </c>
      <c r="F522" s="168" t="s">
        <v>417</v>
      </c>
      <c r="G522" s="167" t="str">
        <f>VLOOKUP(A522,Plano_V3!$A$27:$G$573,7,0)</f>
        <v>2. Em Teste</v>
      </c>
      <c r="H522" s="167" t="s">
        <v>30</v>
      </c>
      <c r="I522" s="176" t="s">
        <v>508</v>
      </c>
      <c r="J522" s="190" t="str">
        <f>IF(VLOOKUP(A522,'Aux - pivots1'!$A:$E,3,0)=0, "",VLOOKUP(A522,'Aux - pivots1'!$A:$E,3,0))</f>
        <v/>
      </c>
      <c r="K522" s="190" t="str">
        <f>IF(VLOOKUP(A522,'Aux - pivots1'!$A:$E,4,0)=0, "",VLOOKUP(A522,'Aux - pivots1'!$A:$E,4,0))</f>
        <v/>
      </c>
      <c r="L522" s="190" t="str">
        <f>IF(VLOOKUP(A522,'Aux - pivots1'!$A:$E,5,0)=0, "",VLOOKUP(A522,'Aux - pivots1'!$A:$E,5,0))</f>
        <v/>
      </c>
    </row>
    <row r="523" spans="1:12" ht="16.2">
      <c r="A523" s="31" t="str">
        <f t="shared" si="8"/>
        <v>lt003_entityeqty</v>
      </c>
      <c r="B523" s="174" t="s">
        <v>28</v>
      </c>
      <c r="C523" s="169" t="s">
        <v>28</v>
      </c>
      <c r="D523" s="165" t="s">
        <v>40</v>
      </c>
      <c r="E523" s="168" t="s">
        <v>323</v>
      </c>
      <c r="F523" s="168" t="s">
        <v>418</v>
      </c>
      <c r="G523" s="167" t="str">
        <f>VLOOKUP(A523,Plano_V3!$A$27:$G$573,7,0)</f>
        <v>2. Em Teste</v>
      </c>
      <c r="H523" s="167" t="s">
        <v>30</v>
      </c>
      <c r="I523" s="176" t="s">
        <v>508</v>
      </c>
      <c r="J523" s="190" t="str">
        <f>IF(VLOOKUP(A523,'Aux - pivots1'!$A:$E,3,0)=0, "",VLOOKUP(A523,'Aux - pivots1'!$A:$E,3,0))</f>
        <v/>
      </c>
      <c r="K523" s="190" t="str">
        <f>IF(VLOOKUP(A523,'Aux - pivots1'!$A:$E,4,0)=0, "",VLOOKUP(A523,'Aux - pivots1'!$A:$E,4,0))</f>
        <v/>
      </c>
      <c r="L523" s="190" t="str">
        <f>IF(VLOOKUP(A523,'Aux - pivots1'!$A:$E,5,0)=0, "",VLOOKUP(A523,'Aux - pivots1'!$A:$E,5,0))</f>
        <v/>
      </c>
    </row>
    <row r="524" spans="1:12" ht="16.2">
      <c r="A524" s="31" t="str">
        <f t="shared" si="8"/>
        <v>lt003_entitygrp_ttl_dbt</v>
      </c>
      <c r="B524" s="174" t="s">
        <v>28</v>
      </c>
      <c r="C524" s="169" t="s">
        <v>28</v>
      </c>
      <c r="D524" s="165" t="s">
        <v>40</v>
      </c>
      <c r="E524" s="168" t="s">
        <v>323</v>
      </c>
      <c r="F524" s="168" t="s">
        <v>419</v>
      </c>
      <c r="G524" s="167" t="str">
        <f>VLOOKUP(A524,Plano_V3!$A$27:$G$573,7,0)</f>
        <v>2. Em Teste</v>
      </c>
      <c r="H524" s="167" t="s">
        <v>30</v>
      </c>
      <c r="I524" s="176" t="s">
        <v>508</v>
      </c>
      <c r="J524" s="190" t="str">
        <f>IF(VLOOKUP(A524,'Aux - pivots1'!$A:$E,3,0)=0, "",VLOOKUP(A524,'Aux - pivots1'!$A:$E,3,0))</f>
        <v/>
      </c>
      <c r="K524" s="190" t="str">
        <f>IF(VLOOKUP(A524,'Aux - pivots1'!$A:$E,4,0)=0, "",VLOOKUP(A524,'Aux - pivots1'!$A:$E,4,0))</f>
        <v/>
      </c>
      <c r="L524" s="190" t="str">
        <f>IF(VLOOKUP(A524,'Aux - pivots1'!$A:$E,5,0)=0, "",VLOOKUP(A524,'Aux - pivots1'!$A:$E,5,0))</f>
        <v/>
      </c>
    </row>
    <row r="525" spans="1:12" ht="16.2">
      <c r="A525" s="31" t="str">
        <f t="shared" si="8"/>
        <v>lt003_entityttl_dbt</v>
      </c>
      <c r="B525" s="174" t="s">
        <v>28</v>
      </c>
      <c r="C525" s="169" t="s">
        <v>28</v>
      </c>
      <c r="D525" s="165" t="s">
        <v>40</v>
      </c>
      <c r="E525" s="168" t="s">
        <v>323</v>
      </c>
      <c r="F525" s="168" t="s">
        <v>420</v>
      </c>
      <c r="G525" s="167" t="str">
        <f>VLOOKUP(A525,Plano_V3!$A$27:$G$573,7,0)</f>
        <v>2. Em Teste</v>
      </c>
      <c r="H525" s="167" t="s">
        <v>30</v>
      </c>
      <c r="I525" s="176" t="s">
        <v>508</v>
      </c>
      <c r="J525" s="190" t="str">
        <f>IF(VLOOKUP(A525,'Aux - pivots1'!$A:$E,3,0)=0, "",VLOOKUP(A525,'Aux - pivots1'!$A:$E,3,0))</f>
        <v/>
      </c>
      <c r="K525" s="190" t="str">
        <f>IF(VLOOKUP(A525,'Aux - pivots1'!$A:$E,4,0)=0, "",VLOOKUP(A525,'Aux - pivots1'!$A:$E,4,0))</f>
        <v/>
      </c>
      <c r="L525" s="190" t="str">
        <f>IF(VLOOKUP(A525,'Aux - pivots1'!$A:$E,5,0)=0, "",VLOOKUP(A525,'Aux - pivots1'!$A:$E,5,0))</f>
        <v/>
      </c>
    </row>
    <row r="526" spans="1:12" ht="16.2">
      <c r="A526" s="31" t="str">
        <f t="shared" si="8"/>
        <v>lt003_entitycod_soc</v>
      </c>
      <c r="B526" s="174" t="s">
        <v>28</v>
      </c>
      <c r="C526" s="169" t="s">
        <v>28</v>
      </c>
      <c r="D526" s="165" t="s">
        <v>40</v>
      </c>
      <c r="E526" s="168" t="s">
        <v>323</v>
      </c>
      <c r="F526" s="168" t="s">
        <v>404</v>
      </c>
      <c r="G526" s="167" t="str">
        <f>VLOOKUP(A526,Plano_V3!$A$27:$G$573,7,0)</f>
        <v>1. Concluído</v>
      </c>
      <c r="H526" s="167" t="s">
        <v>30</v>
      </c>
      <c r="I526" s="176" t="s">
        <v>508</v>
      </c>
      <c r="J526" s="190" t="str">
        <f>IF(VLOOKUP(A526,'Aux - pivots1'!$A:$E,3,0)=0, "",VLOOKUP(A526,'Aux - pivots1'!$A:$E,3,0))</f>
        <v/>
      </c>
      <c r="K526" s="190" t="str">
        <f>IF(VLOOKUP(A526,'Aux - pivots1'!$A:$E,4,0)=0, "",VLOOKUP(A526,'Aux - pivots1'!$A:$E,4,0))</f>
        <v/>
      </c>
      <c r="L526" s="190" t="str">
        <f>IF(VLOOKUP(A526,'Aux - pivots1'!$A:$E,5,0)=0, "",VLOOKUP(A526,'Aux - pivots1'!$A:$E,5,0))</f>
        <v/>
      </c>
    </row>
    <row r="527" spans="1:12" ht="16.2">
      <c r="A527" s="31" t="str">
        <f t="shared" si="8"/>
        <v>lt004_protectiondt_rfrnc</v>
      </c>
      <c r="B527" s="174" t="s">
        <v>28</v>
      </c>
      <c r="C527" s="169" t="s">
        <v>28</v>
      </c>
      <c r="D527" s="165" t="s">
        <v>40</v>
      </c>
      <c r="E527" s="168" t="s">
        <v>356</v>
      </c>
      <c r="F527" s="168" t="s">
        <v>386</v>
      </c>
      <c r="G527" s="167" t="str">
        <f>VLOOKUP(A527,Plano_V3!$A$27:$G$573,7,0)</f>
        <v>7. Por iniciar</v>
      </c>
      <c r="H527" s="167" t="s">
        <v>30</v>
      </c>
      <c r="I527" s="176" t="s">
        <v>508</v>
      </c>
      <c r="J527" s="190" t="str">
        <f>IF(VLOOKUP(A527,'Aux - pivots1'!$A:$E,3,0)=0, "",VLOOKUP(A527,'Aux - pivots1'!$A:$E,3,0))</f>
        <v/>
      </c>
      <c r="K527" s="190" t="str">
        <f>IF(VLOOKUP(A527,'Aux - pivots1'!$A:$E,4,0)=0, "",VLOOKUP(A527,'Aux - pivots1'!$A:$E,4,0))</f>
        <v/>
      </c>
      <c r="L527" s="190" t="str">
        <f>IF(VLOOKUP(A527,'Aux - pivots1'!$A:$E,5,0)=0, "",VLOOKUP(A527,'Aux - pivots1'!$A:$E,5,0))</f>
        <v/>
      </c>
    </row>
    <row r="528" spans="1:12" ht="16.2">
      <c r="A528" s="31" t="str">
        <f t="shared" si="8"/>
        <v>lt004_protectionprtctn_id</v>
      </c>
      <c r="B528" s="174" t="s">
        <v>28</v>
      </c>
      <c r="C528" s="169" t="s">
        <v>28</v>
      </c>
      <c r="D528" s="165" t="s">
        <v>40</v>
      </c>
      <c r="E528" s="168" t="s">
        <v>356</v>
      </c>
      <c r="F528" s="168" t="s">
        <v>421</v>
      </c>
      <c r="G528" s="167" t="str">
        <f>VLOOKUP(A528,Plano_V3!$A$27:$G$573,7,0)</f>
        <v>7. Por iniciar</v>
      </c>
      <c r="H528" s="167" t="s">
        <v>30</v>
      </c>
      <c r="I528" s="176" t="s">
        <v>508</v>
      </c>
      <c r="J528" s="190" t="str">
        <f>IF(VLOOKUP(A528,'Aux - pivots1'!$A:$E,3,0)=0, "",VLOOKUP(A528,'Aux - pivots1'!$A:$E,3,0))</f>
        <v/>
      </c>
      <c r="K528" s="190" t="str">
        <f>IF(VLOOKUP(A528,'Aux - pivots1'!$A:$E,4,0)=0, "",VLOOKUP(A528,'Aux - pivots1'!$A:$E,4,0))</f>
        <v/>
      </c>
      <c r="L528" s="190" t="str">
        <f>IF(VLOOKUP(A528,'Aux - pivots1'!$A:$E,5,0)=0, "",VLOOKUP(A528,'Aux - pivots1'!$A:$E,5,0))</f>
        <v/>
      </c>
    </row>
    <row r="529" spans="1:12" ht="16.2">
      <c r="A529" s="31" t="str">
        <f t="shared" si="8"/>
        <v>lt004_protectionrl_estt_clltrl_lctn</v>
      </c>
      <c r="B529" s="174" t="s">
        <v>28</v>
      </c>
      <c r="C529" s="169" t="s">
        <v>28</v>
      </c>
      <c r="D529" s="165" t="s">
        <v>40</v>
      </c>
      <c r="E529" s="168" t="s">
        <v>356</v>
      </c>
      <c r="F529" s="168" t="s">
        <v>422</v>
      </c>
      <c r="G529" s="167" t="str">
        <f>VLOOKUP(A529,Plano_V3!$A$27:$G$573,7,0)</f>
        <v>7. Por iniciar</v>
      </c>
      <c r="H529" s="167" t="s">
        <v>30</v>
      </c>
      <c r="I529" s="176" t="s">
        <v>508</v>
      </c>
      <c r="J529" s="190" t="str">
        <f>IF(VLOOKUP(A529,'Aux - pivots1'!$A:$E,3,0)=0, "",VLOOKUP(A529,'Aux - pivots1'!$A:$E,3,0))</f>
        <v/>
      </c>
      <c r="K529" s="190" t="str">
        <f>IF(VLOOKUP(A529,'Aux - pivots1'!$A:$E,4,0)=0, "",VLOOKUP(A529,'Aux - pivots1'!$A:$E,4,0))</f>
        <v/>
      </c>
      <c r="L529" s="190" t="str">
        <f>IF(VLOOKUP(A529,'Aux - pivots1'!$A:$E,5,0)=0, "",VLOOKUP(A529,'Aux - pivots1'!$A:$E,5,0))</f>
        <v/>
      </c>
    </row>
    <row r="530" spans="1:12" ht="16.2">
      <c r="A530" s="31" t="str">
        <f t="shared" si="8"/>
        <v>lt004_protectionrl_estt_pst_cd</v>
      </c>
      <c r="B530" s="174" t="s">
        <v>28</v>
      </c>
      <c r="C530" s="169" t="s">
        <v>28</v>
      </c>
      <c r="D530" s="165" t="s">
        <v>40</v>
      </c>
      <c r="E530" s="168" t="s">
        <v>356</v>
      </c>
      <c r="F530" s="168" t="s">
        <v>423</v>
      </c>
      <c r="G530" s="167" t="str">
        <f>VLOOKUP(A530,Plano_V3!$A$27:$G$573,7,0)</f>
        <v>7. Por iniciar</v>
      </c>
      <c r="H530" s="167" t="s">
        <v>30</v>
      </c>
      <c r="I530" s="176" t="s">
        <v>508</v>
      </c>
      <c r="J530" s="190" t="str">
        <f>IF(VLOOKUP(A530,'Aux - pivots1'!$A:$E,3,0)=0, "",VLOOKUP(A530,'Aux - pivots1'!$A:$E,3,0))</f>
        <v/>
      </c>
      <c r="K530" s="190" t="str">
        <f>IF(VLOOKUP(A530,'Aux - pivots1'!$A:$E,4,0)=0, "",VLOOKUP(A530,'Aux - pivots1'!$A:$E,4,0))</f>
        <v/>
      </c>
      <c r="L530" s="190" t="str">
        <f>IF(VLOOKUP(A530,'Aux - pivots1'!$A:$E,5,0)=0, "",VLOOKUP(A530,'Aux - pivots1'!$A:$E,5,0))</f>
        <v/>
      </c>
    </row>
    <row r="531" spans="1:12" ht="16.2">
      <c r="A531" s="31" t="str">
        <f t="shared" si="8"/>
        <v>lt004_protectiontyp_prtctn</v>
      </c>
      <c r="B531" s="174" t="s">
        <v>28</v>
      </c>
      <c r="C531" s="169" t="s">
        <v>28</v>
      </c>
      <c r="D531" s="165" t="s">
        <v>40</v>
      </c>
      <c r="E531" s="168" t="s">
        <v>356</v>
      </c>
      <c r="F531" s="168" t="s">
        <v>424</v>
      </c>
      <c r="G531" s="167" t="str">
        <f>VLOOKUP(A531,Plano_V3!$A$27:$G$573,7,0)</f>
        <v>7. Por iniciar</v>
      </c>
      <c r="H531" s="167" t="s">
        <v>30</v>
      </c>
      <c r="I531" s="176" t="s">
        <v>508</v>
      </c>
      <c r="J531" s="190" t="str">
        <f>IF(VLOOKUP(A531,'Aux - pivots1'!$A:$E,3,0)=0, "",VLOOKUP(A531,'Aux - pivots1'!$A:$E,3,0))</f>
        <v/>
      </c>
      <c r="K531" s="190" t="str">
        <f>IF(VLOOKUP(A531,'Aux - pivots1'!$A:$E,4,0)=0, "",VLOOKUP(A531,'Aux - pivots1'!$A:$E,4,0))</f>
        <v/>
      </c>
      <c r="L531" s="190" t="str">
        <f>IF(VLOOKUP(A531,'Aux - pivots1'!$A:$E,5,0)=0, "",VLOOKUP(A531,'Aux - pivots1'!$A:$E,5,0))</f>
        <v/>
      </c>
    </row>
    <row r="532" spans="1:12" ht="16.2">
      <c r="A532" s="31" t="str">
        <f t="shared" si="8"/>
        <v>lt004_protectionorgnl_prtctn_vl</v>
      </c>
      <c r="B532" s="174" t="s">
        <v>28</v>
      </c>
      <c r="C532" s="169" t="s">
        <v>28</v>
      </c>
      <c r="D532" s="165" t="s">
        <v>40</v>
      </c>
      <c r="E532" s="168" t="s">
        <v>356</v>
      </c>
      <c r="F532" s="168" t="s">
        <v>425</v>
      </c>
      <c r="G532" s="167" t="str">
        <f>VLOOKUP(A532,Plano_V3!$A$27:$G$573,7,0)</f>
        <v>7. Por iniciar</v>
      </c>
      <c r="H532" s="167" t="s">
        <v>30</v>
      </c>
      <c r="I532" s="176" t="s">
        <v>508</v>
      </c>
      <c r="J532" s="190" t="str">
        <f>IF(VLOOKUP(A532,'Aux - pivots1'!$A:$E,3,0)=0, "",VLOOKUP(A532,'Aux - pivots1'!$A:$E,3,0))</f>
        <v/>
      </c>
      <c r="K532" s="190" t="str">
        <f>IF(VLOOKUP(A532,'Aux - pivots1'!$A:$E,4,0)=0, "",VLOOKUP(A532,'Aux - pivots1'!$A:$E,4,0))</f>
        <v/>
      </c>
      <c r="L532" s="190" t="str">
        <f>IF(VLOOKUP(A532,'Aux - pivots1'!$A:$E,5,0)=0, "",VLOOKUP(A532,'Aux - pivots1'!$A:$E,5,0))</f>
        <v/>
      </c>
    </row>
    <row r="533" spans="1:12" ht="16.2">
      <c r="A533" s="31" t="str">
        <f t="shared" si="8"/>
        <v>lt004_protectionprtctn_vl</v>
      </c>
      <c r="B533" s="174" t="s">
        <v>28</v>
      </c>
      <c r="C533" s="169" t="s">
        <v>28</v>
      </c>
      <c r="D533" s="165" t="s">
        <v>40</v>
      </c>
      <c r="E533" s="168" t="s">
        <v>356</v>
      </c>
      <c r="F533" s="168" t="s">
        <v>426</v>
      </c>
      <c r="G533" s="167" t="str">
        <f>VLOOKUP(A533,Plano_V3!$A$27:$G$573,7,0)</f>
        <v>7. Por iniciar</v>
      </c>
      <c r="H533" s="167" t="s">
        <v>30</v>
      </c>
      <c r="I533" s="176" t="s">
        <v>508</v>
      </c>
      <c r="J533" s="190" t="str">
        <f>IF(VLOOKUP(A533,'Aux - pivots1'!$A:$E,3,0)=0, "",VLOOKUP(A533,'Aux - pivots1'!$A:$E,3,0))</f>
        <v/>
      </c>
      <c r="K533" s="190" t="str">
        <f>IF(VLOOKUP(A533,'Aux - pivots1'!$A:$E,4,0)=0, "",VLOOKUP(A533,'Aux - pivots1'!$A:$E,4,0))</f>
        <v/>
      </c>
      <c r="L533" s="190" t="str">
        <f>IF(VLOOKUP(A533,'Aux - pivots1'!$A:$E,5,0)=0, "",VLOOKUP(A533,'Aux - pivots1'!$A:$E,5,0))</f>
        <v/>
      </c>
    </row>
    <row r="534" spans="1:12" ht="16.2">
      <c r="A534" s="31" t="str">
        <f t="shared" si="8"/>
        <v>lt004_protectioncod_soc</v>
      </c>
      <c r="B534" s="174" t="s">
        <v>28</v>
      </c>
      <c r="C534" s="169" t="s">
        <v>28</v>
      </c>
      <c r="D534" s="165" t="s">
        <v>40</v>
      </c>
      <c r="E534" s="168" t="s">
        <v>356</v>
      </c>
      <c r="F534" s="168" t="s">
        <v>404</v>
      </c>
      <c r="G534" s="167" t="str">
        <f>VLOOKUP(A534,Plano_V3!$A$27:$G$573,7,0)</f>
        <v>7. Por iniciar</v>
      </c>
      <c r="H534" s="167" t="s">
        <v>30</v>
      </c>
      <c r="I534" s="176" t="s">
        <v>508</v>
      </c>
      <c r="J534" s="190" t="str">
        <f>IF(VLOOKUP(A534,'Aux - pivots1'!$A:$E,3,0)=0, "",VLOOKUP(A534,'Aux - pivots1'!$A:$E,3,0))</f>
        <v/>
      </c>
      <c r="K534" s="190" t="str">
        <f>IF(VLOOKUP(A534,'Aux - pivots1'!$A:$E,4,0)=0, "",VLOOKUP(A534,'Aux - pivots1'!$A:$E,4,0))</f>
        <v/>
      </c>
      <c r="L534" s="190" t="str">
        <f>IF(VLOOKUP(A534,'Aux - pivots1'!$A:$E,5,0)=0, "",VLOOKUP(A534,'Aux - pivots1'!$A:$E,5,0))</f>
        <v/>
      </c>
    </row>
    <row r="535" spans="1:12" ht="16.2">
      <c r="A535" s="31" t="str">
        <f t="shared" si="8"/>
        <v>lt005_instr_entdt_rfrnc</v>
      </c>
      <c r="B535" s="174" t="s">
        <v>28</v>
      </c>
      <c r="C535" s="169" t="s">
        <v>28</v>
      </c>
      <c r="D535" s="165" t="s">
        <v>40</v>
      </c>
      <c r="E535" s="168" t="s">
        <v>427</v>
      </c>
      <c r="F535" s="168" t="s">
        <v>386</v>
      </c>
      <c r="G535" s="167" t="str">
        <f>VLOOKUP(A535,Plano_V3!$A$27:$G$573,7,0)</f>
        <v>7. Por iniciar</v>
      </c>
      <c r="H535" s="167" t="s">
        <v>30</v>
      </c>
      <c r="I535" s="176" t="s">
        <v>508</v>
      </c>
      <c r="J535" s="190" t="str">
        <f>IF(VLOOKUP(A535,'Aux - pivots1'!$A:$E,3,0)=0, "",VLOOKUP(A535,'Aux - pivots1'!$A:$E,3,0))</f>
        <v/>
      </c>
      <c r="K535" s="190" t="str">
        <f>IF(VLOOKUP(A535,'Aux - pivots1'!$A:$E,4,0)=0, "",VLOOKUP(A535,'Aux - pivots1'!$A:$E,4,0))</f>
        <v/>
      </c>
      <c r="L535" s="190" t="str">
        <f>IF(VLOOKUP(A535,'Aux - pivots1'!$A:$E,5,0)=0, "",VLOOKUP(A535,'Aux - pivots1'!$A:$E,5,0))</f>
        <v/>
      </c>
    </row>
    <row r="536" spans="1:12" ht="16.2">
      <c r="A536" s="31" t="str">
        <f t="shared" si="8"/>
        <v>lt005_instr_ententty_id</v>
      </c>
      <c r="B536" s="174" t="s">
        <v>28</v>
      </c>
      <c r="C536" s="169" t="s">
        <v>28</v>
      </c>
      <c r="D536" s="165" t="s">
        <v>40</v>
      </c>
      <c r="E536" s="168" t="s">
        <v>427</v>
      </c>
      <c r="F536" s="168" t="s">
        <v>413</v>
      </c>
      <c r="G536" s="167" t="str">
        <f>VLOOKUP(A536,Plano_V3!$A$27:$G$573,7,0)</f>
        <v>7. Por iniciar</v>
      </c>
      <c r="H536" s="167" t="s">
        <v>30</v>
      </c>
      <c r="I536" s="176" t="s">
        <v>508</v>
      </c>
      <c r="J536" s="190" t="str">
        <f>IF(VLOOKUP(A536,'Aux - pivots1'!$A:$E,3,0)=0, "",VLOOKUP(A536,'Aux - pivots1'!$A:$E,3,0))</f>
        <v/>
      </c>
      <c r="K536" s="190" t="str">
        <f>IF(VLOOKUP(A536,'Aux - pivots1'!$A:$E,4,0)=0, "",VLOOKUP(A536,'Aux - pivots1'!$A:$E,4,0))</f>
        <v/>
      </c>
      <c r="L536" s="190" t="str">
        <f>IF(VLOOKUP(A536,'Aux - pivots1'!$A:$E,5,0)=0, "",VLOOKUP(A536,'Aux - pivots1'!$A:$E,5,0))</f>
        <v/>
      </c>
    </row>
    <row r="537" spans="1:12" ht="16.2">
      <c r="A537" s="31" t="str">
        <f t="shared" si="8"/>
        <v>lt005_instr_entinstrmnt_id</v>
      </c>
      <c r="B537" s="174" t="s">
        <v>28</v>
      </c>
      <c r="C537" s="169" t="s">
        <v>28</v>
      </c>
      <c r="D537" s="165" t="s">
        <v>40</v>
      </c>
      <c r="E537" s="168" t="s">
        <v>427</v>
      </c>
      <c r="F537" s="168" t="s">
        <v>388</v>
      </c>
      <c r="G537" s="167" t="str">
        <f>VLOOKUP(A537,Plano_V3!$A$27:$G$573,7,0)</f>
        <v>7. Por iniciar</v>
      </c>
      <c r="H537" s="167" t="s">
        <v>30</v>
      </c>
      <c r="I537" s="176" t="s">
        <v>508</v>
      </c>
      <c r="J537" s="190" t="str">
        <f>IF(VLOOKUP(A537,'Aux - pivots1'!$A:$E,3,0)=0, "",VLOOKUP(A537,'Aux - pivots1'!$A:$E,3,0))</f>
        <v/>
      </c>
      <c r="K537" s="190" t="str">
        <f>IF(VLOOKUP(A537,'Aux - pivots1'!$A:$E,4,0)=0, "",VLOOKUP(A537,'Aux - pivots1'!$A:$E,4,0))</f>
        <v/>
      </c>
      <c r="L537" s="190" t="str">
        <f>IF(VLOOKUP(A537,'Aux - pivots1'!$A:$E,5,0)=0, "",VLOOKUP(A537,'Aux - pivots1'!$A:$E,5,0))</f>
        <v/>
      </c>
    </row>
    <row r="538" spans="1:12" ht="16.2">
      <c r="A538" s="31" t="str">
        <f t="shared" si="8"/>
        <v>lt005_instr_entcod_soc</v>
      </c>
      <c r="B538" s="174" t="s">
        <v>28</v>
      </c>
      <c r="C538" s="169" t="s">
        <v>28</v>
      </c>
      <c r="D538" s="165" t="s">
        <v>40</v>
      </c>
      <c r="E538" s="168" t="s">
        <v>427</v>
      </c>
      <c r="F538" s="168" t="s">
        <v>404</v>
      </c>
      <c r="G538" s="167" t="str">
        <f>VLOOKUP(A538,Plano_V3!$A$27:$G$573,7,0)</f>
        <v>7. Por iniciar</v>
      </c>
      <c r="H538" s="167" t="s">
        <v>30</v>
      </c>
      <c r="I538" s="176" t="s">
        <v>508</v>
      </c>
      <c r="J538" s="190" t="str">
        <f>IF(VLOOKUP(A538,'Aux - pivots1'!$A:$E,3,0)=0, "",VLOOKUP(A538,'Aux - pivots1'!$A:$E,3,0))</f>
        <v/>
      </c>
      <c r="K538" s="190" t="str">
        <f>IF(VLOOKUP(A538,'Aux - pivots1'!$A:$E,4,0)=0, "",VLOOKUP(A538,'Aux - pivots1'!$A:$E,4,0))</f>
        <v/>
      </c>
      <c r="L538" s="190" t="str">
        <f>IF(VLOOKUP(A538,'Aux - pivots1'!$A:$E,5,0)=0, "",VLOOKUP(A538,'Aux - pivots1'!$A:$E,5,0))</f>
        <v/>
      </c>
    </row>
    <row r="539" spans="1:12" ht="16.2">
      <c r="A539" s="31" t="str">
        <f t="shared" si="8"/>
        <v>lt005_instr_entmn_entty_id</v>
      </c>
      <c r="B539" s="174" t="s">
        <v>28</v>
      </c>
      <c r="C539" s="169" t="s">
        <v>28</v>
      </c>
      <c r="D539" s="165" t="s">
        <v>40</v>
      </c>
      <c r="E539" s="168" t="s">
        <v>427</v>
      </c>
      <c r="F539" s="168" t="s">
        <v>428</v>
      </c>
      <c r="G539" s="167" t="str">
        <f>VLOOKUP(A539,Plano_V3!$A$27:$G$573,7,0)</f>
        <v>7. Por iniciar</v>
      </c>
      <c r="H539" s="167" t="s">
        <v>30</v>
      </c>
      <c r="I539" s="176" t="s">
        <v>508</v>
      </c>
      <c r="J539" s="190" t="str">
        <f>IF(VLOOKUP(A539,'Aux - pivots1'!$A:$E,3,0)=0, "",VLOOKUP(A539,'Aux - pivots1'!$A:$E,3,0))</f>
        <v/>
      </c>
      <c r="K539" s="190" t="str">
        <f>IF(VLOOKUP(A539,'Aux - pivots1'!$A:$E,4,0)=0, "",VLOOKUP(A539,'Aux - pivots1'!$A:$E,4,0))</f>
        <v/>
      </c>
      <c r="L539" s="190" t="str">
        <f>IF(VLOOKUP(A539,'Aux - pivots1'!$A:$E,5,0)=0, "",VLOOKUP(A539,'Aux - pivots1'!$A:$E,5,0))</f>
        <v/>
      </c>
    </row>
    <row r="540" spans="1:12" ht="16.2">
      <c r="A540" s="31" t="str">
        <f t="shared" si="8"/>
        <v>lt006_instr_protdt_rfrnc</v>
      </c>
      <c r="B540" s="174" t="s">
        <v>28</v>
      </c>
      <c r="C540" s="169" t="s">
        <v>28</v>
      </c>
      <c r="D540" s="165" t="s">
        <v>40</v>
      </c>
      <c r="E540" s="168" t="s">
        <v>429</v>
      </c>
      <c r="F540" s="168" t="s">
        <v>386</v>
      </c>
      <c r="G540" s="167" t="str">
        <f>VLOOKUP(A540,Plano_V3!$A$27:$G$573,7,0)</f>
        <v>7. Por iniciar</v>
      </c>
      <c r="H540" s="167" t="s">
        <v>30</v>
      </c>
      <c r="I540" s="176" t="s">
        <v>508</v>
      </c>
      <c r="J540" s="190" t="str">
        <f>IF(VLOOKUP(A540,'Aux - pivots1'!$A:$E,3,0)=0, "",VLOOKUP(A540,'Aux - pivots1'!$A:$E,3,0))</f>
        <v/>
      </c>
      <c r="K540" s="190" t="str">
        <f>IF(VLOOKUP(A540,'Aux - pivots1'!$A:$E,4,0)=0, "",VLOOKUP(A540,'Aux - pivots1'!$A:$E,4,0))</f>
        <v/>
      </c>
      <c r="L540" s="190" t="str">
        <f>IF(VLOOKUP(A540,'Aux - pivots1'!$A:$E,5,0)=0, "",VLOOKUP(A540,'Aux - pivots1'!$A:$E,5,0))</f>
        <v/>
      </c>
    </row>
    <row r="541" spans="1:12" ht="16.2">
      <c r="A541" s="31" t="str">
        <f t="shared" si="8"/>
        <v>lt006_instr_protinstrmnt_id</v>
      </c>
      <c r="B541" s="174" t="s">
        <v>28</v>
      </c>
      <c r="C541" s="169" t="s">
        <v>28</v>
      </c>
      <c r="D541" s="165" t="s">
        <v>40</v>
      </c>
      <c r="E541" s="168" t="s">
        <v>429</v>
      </c>
      <c r="F541" s="168" t="s">
        <v>388</v>
      </c>
      <c r="G541" s="167" t="str">
        <f>VLOOKUP(A541,Plano_V3!$A$27:$G$573,7,0)</f>
        <v>7. Por iniciar</v>
      </c>
      <c r="H541" s="167" t="s">
        <v>30</v>
      </c>
      <c r="I541" s="176" t="s">
        <v>508</v>
      </c>
      <c r="J541" s="190" t="str">
        <f>IF(VLOOKUP(A541,'Aux - pivots1'!$A:$E,3,0)=0, "",VLOOKUP(A541,'Aux - pivots1'!$A:$E,3,0))</f>
        <v/>
      </c>
      <c r="K541" s="190" t="str">
        <f>IF(VLOOKUP(A541,'Aux - pivots1'!$A:$E,4,0)=0, "",VLOOKUP(A541,'Aux - pivots1'!$A:$E,4,0))</f>
        <v/>
      </c>
      <c r="L541" s="190" t="str">
        <f>IF(VLOOKUP(A541,'Aux - pivots1'!$A:$E,5,0)=0, "",VLOOKUP(A541,'Aux - pivots1'!$A:$E,5,0))</f>
        <v/>
      </c>
    </row>
    <row r="542" spans="1:12" ht="16.2">
      <c r="A542" s="31" t="str">
        <f t="shared" si="8"/>
        <v>lt006_instr_protprtctn_id</v>
      </c>
      <c r="B542" s="174" t="s">
        <v>28</v>
      </c>
      <c r="C542" s="169" t="s">
        <v>28</v>
      </c>
      <c r="D542" s="165" t="s">
        <v>40</v>
      </c>
      <c r="E542" s="168" t="s">
        <v>429</v>
      </c>
      <c r="F542" s="168" t="s">
        <v>421</v>
      </c>
      <c r="G542" s="167" t="str">
        <f>VLOOKUP(A542,Plano_V3!$A$27:$G$573,7,0)</f>
        <v>7. Por iniciar</v>
      </c>
      <c r="H542" s="167" t="s">
        <v>30</v>
      </c>
      <c r="I542" s="176" t="s">
        <v>508</v>
      </c>
      <c r="J542" s="190" t="str">
        <f>IF(VLOOKUP(A542,'Aux - pivots1'!$A:$E,3,0)=0, "",VLOOKUP(A542,'Aux - pivots1'!$A:$E,3,0))</f>
        <v/>
      </c>
      <c r="K542" s="190" t="str">
        <f>IF(VLOOKUP(A542,'Aux - pivots1'!$A:$E,4,0)=0, "",VLOOKUP(A542,'Aux - pivots1'!$A:$E,4,0))</f>
        <v/>
      </c>
      <c r="L542" s="190" t="str">
        <f>IF(VLOOKUP(A542,'Aux - pivots1'!$A:$E,5,0)=0, "",VLOOKUP(A542,'Aux - pivots1'!$A:$E,5,0))</f>
        <v/>
      </c>
    </row>
    <row r="543" spans="1:12" ht="16.2">
      <c r="A543" s="31" t="str">
        <f t="shared" si="8"/>
        <v>lt006_instr_protprtctn_allctd_vl</v>
      </c>
      <c r="B543" s="174" t="s">
        <v>28</v>
      </c>
      <c r="C543" s="169" t="s">
        <v>28</v>
      </c>
      <c r="D543" s="165" t="s">
        <v>40</v>
      </c>
      <c r="E543" s="168" t="s">
        <v>429</v>
      </c>
      <c r="F543" s="168" t="s">
        <v>430</v>
      </c>
      <c r="G543" s="167" t="str">
        <f>VLOOKUP(A543,Plano_V3!$A$27:$G$573,7,0)</f>
        <v>7. Por iniciar</v>
      </c>
      <c r="H543" s="167" t="s">
        <v>30</v>
      </c>
      <c r="I543" s="176" t="s">
        <v>508</v>
      </c>
      <c r="J543" s="190" t="str">
        <f>IF(VLOOKUP(A543,'Aux - pivots1'!$A:$E,3,0)=0, "",VLOOKUP(A543,'Aux - pivots1'!$A:$E,3,0))</f>
        <v/>
      </c>
      <c r="K543" s="190" t="str">
        <f>IF(VLOOKUP(A543,'Aux - pivots1'!$A:$E,4,0)=0, "",VLOOKUP(A543,'Aux - pivots1'!$A:$E,4,0))</f>
        <v/>
      </c>
      <c r="L543" s="190" t="str">
        <f>IF(VLOOKUP(A543,'Aux - pivots1'!$A:$E,5,0)=0, "",VLOOKUP(A543,'Aux - pivots1'!$A:$E,5,0))</f>
        <v/>
      </c>
    </row>
    <row r="544" spans="1:12" ht="16.2">
      <c r="A544" s="31" t="str">
        <f t="shared" si="8"/>
        <v>lt006_instr_protcod_soc</v>
      </c>
      <c r="B544" s="174" t="s">
        <v>28</v>
      </c>
      <c r="C544" s="169" t="s">
        <v>28</v>
      </c>
      <c r="D544" s="165" t="s">
        <v>40</v>
      </c>
      <c r="E544" s="168" t="s">
        <v>429</v>
      </c>
      <c r="F544" s="168" t="s">
        <v>404</v>
      </c>
      <c r="G544" s="167" t="str">
        <f>VLOOKUP(A544,Plano_V3!$A$27:$G$573,7,0)</f>
        <v>7. Por iniciar</v>
      </c>
      <c r="H544" s="167" t="s">
        <v>30</v>
      </c>
      <c r="I544" s="176" t="s">
        <v>508</v>
      </c>
      <c r="J544" s="190" t="str">
        <f>IF(VLOOKUP(A544,'Aux - pivots1'!$A:$E,3,0)=0, "",VLOOKUP(A544,'Aux - pivots1'!$A:$E,3,0))</f>
        <v/>
      </c>
      <c r="K544" s="190" t="str">
        <f>IF(VLOOKUP(A544,'Aux - pivots1'!$A:$E,4,0)=0, "",VLOOKUP(A544,'Aux - pivots1'!$A:$E,4,0))</f>
        <v/>
      </c>
      <c r="L544" s="190" t="str">
        <f>IF(VLOOKUP(A544,'Aux - pivots1'!$A:$E,5,0)=0, "",VLOOKUP(A544,'Aux - pivots1'!$A:$E,5,0))</f>
        <v/>
      </c>
    </row>
    <row r="545" spans="1:12" ht="16.2">
      <c r="A545" s="31" t="str">
        <f t="shared" si="8"/>
        <v>lt002_insrmntn.a.</v>
      </c>
      <c r="B545" s="174" t="s">
        <v>32</v>
      </c>
      <c r="C545" s="169" t="s">
        <v>32</v>
      </c>
      <c r="D545" s="165" t="s">
        <v>36</v>
      </c>
      <c r="E545" s="168" t="s">
        <v>439</v>
      </c>
      <c r="F545" s="168" t="s">
        <v>38</v>
      </c>
      <c r="G545" s="167" t="str">
        <f>VLOOKUP(A545,Plano_V1!$A$584:$G$636,7,0)</f>
        <v>2. Em Teste</v>
      </c>
      <c r="H545" s="167" t="s">
        <v>177</v>
      </c>
      <c r="I545" s="176"/>
      <c r="J545" s="190" t="str">
        <f>IF(VLOOKUP(A545,'Aux - pivots1'!$A:$E,3,0)=0, "",VLOOKUP(A545,'Aux - pivots1'!$A:$E,3,0))</f>
        <v/>
      </c>
      <c r="K545" s="190" t="str">
        <f>IF(VLOOKUP(A545,'Aux - pivots1'!$A:$E,4,0)=0, "",VLOOKUP(A545,'Aux - pivots1'!$A:$E,4,0))</f>
        <v/>
      </c>
      <c r="L545" s="190" t="str">
        <f>IF(VLOOKUP(A545,'Aux - pivots1'!$A:$E,5,0)=0, "",VLOOKUP(A545,'Aux - pivots1'!$A:$E,5,0))</f>
        <v/>
      </c>
    </row>
    <row r="546" spans="1:12" ht="16.2">
      <c r="A546" s="31" t="str">
        <f t="shared" si="8"/>
        <v>lt002_insrmntsstnbl_ctgry</v>
      </c>
      <c r="B546" s="174" t="s">
        <v>32</v>
      </c>
      <c r="C546" s="169" t="s">
        <v>32</v>
      </c>
      <c r="D546" s="165" t="s">
        <v>40</v>
      </c>
      <c r="E546" s="168" t="s">
        <v>439</v>
      </c>
      <c r="F546" s="168" t="s">
        <v>407</v>
      </c>
      <c r="G546" s="167" t="str">
        <f>VLOOKUP(A546,Plano_V1!$A$584:$G$636,7,0)</f>
        <v>3. Pendente de outros desenvolvimentos</v>
      </c>
      <c r="H546" s="167" t="s">
        <v>478</v>
      </c>
      <c r="I546" s="176"/>
      <c r="J546" s="190" t="str">
        <f>IF(VLOOKUP(A546,'Aux - pivots1'!$A:$E,3,0)=0, "",VLOOKUP(A546,'Aux - pivots1'!$A:$E,3,0))</f>
        <v/>
      </c>
      <c r="K546" s="190" t="str">
        <f>IF(VLOOKUP(A546,'Aux - pivots1'!$A:$E,4,0)=0, "",VLOOKUP(A546,'Aux - pivots1'!$A:$E,4,0))</f>
        <v/>
      </c>
      <c r="L546" s="190" t="str">
        <f>IF(VLOOKUP(A546,'Aux - pivots1'!$A:$E,5,0)=0, "",VLOOKUP(A546,'Aux - pivots1'!$A:$E,5,0))</f>
        <v/>
      </c>
    </row>
    <row r="547" spans="1:12" ht="16.2">
      <c r="A547" s="31" t="str">
        <f t="shared" si="8"/>
        <v>lt002_insrmntdflt_stts_instrmnt</v>
      </c>
      <c r="B547" s="174" t="s">
        <v>32</v>
      </c>
      <c r="C547" s="169" t="s">
        <v>32</v>
      </c>
      <c r="D547" s="165" t="s">
        <v>40</v>
      </c>
      <c r="E547" s="168" t="s">
        <v>439</v>
      </c>
      <c r="F547" s="168" t="s">
        <v>390</v>
      </c>
      <c r="G547" s="167" t="str">
        <f>VLOOKUP(A547,Plano_V1!$A$584:$G$636,7,0)</f>
        <v>1. Concluído</v>
      </c>
      <c r="H547" s="167" t="s">
        <v>477</v>
      </c>
      <c r="I547" s="197"/>
      <c r="J547" s="190" t="str">
        <f>IF(VLOOKUP(A547,'Aux - pivots1'!$A:$E,3,0)=0, "",VLOOKUP(A547,'Aux - pivots1'!$A:$E,3,0))</f>
        <v/>
      </c>
      <c r="K547" s="190" t="str">
        <f>IF(VLOOKUP(A547,'Aux - pivots1'!$A:$E,4,0)=0, "",VLOOKUP(A547,'Aux - pivots1'!$A:$E,4,0))</f>
        <v/>
      </c>
      <c r="L547" s="190" t="str">
        <f>IF(VLOOKUP(A547,'Aux - pivots1'!$A:$E,5,0)=0, "",VLOOKUP(A547,'Aux - pivots1'!$A:$E,5,0))</f>
        <v/>
      </c>
    </row>
    <row r="548" spans="1:12" ht="16.2">
      <c r="A548" s="31" t="str">
        <f t="shared" si="8"/>
        <v>lt002_insrmntaccmltd_chngs_fv_cr_instrmnt</v>
      </c>
      <c r="B548" s="174" t="s">
        <v>32</v>
      </c>
      <c r="C548" s="169" t="s">
        <v>32</v>
      </c>
      <c r="D548" s="165" t="s">
        <v>40</v>
      </c>
      <c r="E548" s="168" t="s">
        <v>439</v>
      </c>
      <c r="F548" s="168" t="s">
        <v>396</v>
      </c>
      <c r="G548" s="167" t="str">
        <f>VLOOKUP(A548,Plano_V1!$A$584:$G$636,7,0)</f>
        <v>1. Concluído</v>
      </c>
      <c r="H548" s="167" t="s">
        <v>477</v>
      </c>
      <c r="I548" s="197"/>
      <c r="J548" s="190" t="str">
        <f>IF(VLOOKUP(A548,'Aux - pivots1'!$A:$E,3,0)=0, "",VLOOKUP(A548,'Aux - pivots1'!$A:$E,3,0))</f>
        <v/>
      </c>
      <c r="K548" s="190" t="str">
        <f>IF(VLOOKUP(A548,'Aux - pivots1'!$A:$E,4,0)=0, "",VLOOKUP(A548,'Aux - pivots1'!$A:$E,4,0))</f>
        <v/>
      </c>
      <c r="L548" s="190" t="str">
        <f>IF(VLOOKUP(A548,'Aux - pivots1'!$A:$E,5,0)=0, "",VLOOKUP(A548,'Aux - pivots1'!$A:$E,5,0))</f>
        <v/>
      </c>
    </row>
    <row r="549" spans="1:12" ht="16.2">
      <c r="A549" s="31" t="str">
        <f t="shared" si="8"/>
        <v>lt002_insrmntaccmltd_imprmnt_instrmnt</v>
      </c>
      <c r="B549" s="174" t="s">
        <v>32</v>
      </c>
      <c r="C549" s="169" t="s">
        <v>32</v>
      </c>
      <c r="D549" s="165" t="s">
        <v>40</v>
      </c>
      <c r="E549" s="168" t="s">
        <v>439</v>
      </c>
      <c r="F549" s="168" t="s">
        <v>399</v>
      </c>
      <c r="G549" s="167" t="str">
        <f>VLOOKUP(A549,Plano_V1!$A$584:$G$636,7,0)</f>
        <v>1. Concluído</v>
      </c>
      <c r="H549" s="167" t="s">
        <v>477</v>
      </c>
      <c r="I549" s="197"/>
      <c r="J549" s="190" t="str">
        <f>IF(VLOOKUP(A549,'Aux - pivots1'!$A:$E,3,0)=0, "",VLOOKUP(A549,'Aux - pivots1'!$A:$E,3,0))</f>
        <v/>
      </c>
      <c r="K549" s="190" t="str">
        <f>IF(VLOOKUP(A549,'Aux - pivots1'!$A:$E,4,0)=0, "",VLOOKUP(A549,'Aux - pivots1'!$A:$E,4,0))</f>
        <v/>
      </c>
      <c r="L549" s="190" t="str">
        <f>IF(VLOOKUP(A549,'Aux - pivots1'!$A:$E,5,0)=0, "",VLOOKUP(A549,'Aux - pivots1'!$A:$E,5,0))</f>
        <v/>
      </c>
    </row>
    <row r="550" spans="1:12" ht="16.2">
      <c r="A550" s="31" t="str">
        <f t="shared" si="8"/>
        <v>lt002_insrmntaccntng_clssfctn</v>
      </c>
      <c r="B550" s="174" t="s">
        <v>32</v>
      </c>
      <c r="C550" s="169" t="s">
        <v>32</v>
      </c>
      <c r="D550" s="165" t="s">
        <v>40</v>
      </c>
      <c r="E550" s="168" t="s">
        <v>439</v>
      </c>
      <c r="F550" s="168" t="s">
        <v>397</v>
      </c>
      <c r="G550" s="167" t="str">
        <f>VLOOKUP(A550,Plano_V1!$A$584:$G$636,7,0)</f>
        <v>1. Concluído</v>
      </c>
      <c r="H550" s="167" t="s">
        <v>477</v>
      </c>
      <c r="I550" s="197"/>
      <c r="J550" s="190" t="str">
        <f>IF(VLOOKUP(A550,'Aux - pivots1'!$A:$E,3,0)=0, "",VLOOKUP(A550,'Aux - pivots1'!$A:$E,3,0))</f>
        <v/>
      </c>
      <c r="K550" s="190" t="str">
        <f>IF(VLOOKUP(A550,'Aux - pivots1'!$A:$E,4,0)=0, "",VLOOKUP(A550,'Aux - pivots1'!$A:$E,4,0))</f>
        <v/>
      </c>
      <c r="L550" s="190" t="str">
        <f>IF(VLOOKUP(A550,'Aux - pivots1'!$A:$E,5,0)=0, "",VLOOKUP(A550,'Aux - pivots1'!$A:$E,5,0))</f>
        <v/>
      </c>
    </row>
    <row r="551" spans="1:12" ht="16.2">
      <c r="A551" s="31" t="str">
        <f t="shared" si="8"/>
        <v>lt002_insrmntcod_soc</v>
      </c>
      <c r="B551" s="174" t="s">
        <v>32</v>
      </c>
      <c r="C551" s="169" t="s">
        <v>32</v>
      </c>
      <c r="D551" s="165" t="s">
        <v>40</v>
      </c>
      <c r="E551" s="168" t="s">
        <v>439</v>
      </c>
      <c r="F551" s="168" t="s">
        <v>404</v>
      </c>
      <c r="G551" s="167" t="str">
        <f>VLOOKUP(A551,Plano_V1!$A$584:$G$636,7,0)</f>
        <v>1. Concluído</v>
      </c>
      <c r="H551" s="167" t="s">
        <v>477</v>
      </c>
      <c r="I551" s="197"/>
      <c r="J551" s="190" t="str">
        <f>IF(VLOOKUP(A551,'Aux - pivots1'!$A:$E,3,0)=0, "",VLOOKUP(A551,'Aux - pivots1'!$A:$E,3,0))</f>
        <v/>
      </c>
      <c r="K551" s="190" t="str">
        <f>IF(VLOOKUP(A551,'Aux - pivots1'!$A:$E,4,0)=0, "",VLOOKUP(A551,'Aux - pivots1'!$A:$E,4,0))</f>
        <v/>
      </c>
      <c r="L551" s="190" t="str">
        <f>IF(VLOOKUP(A551,'Aux - pivots1'!$A:$E,5,0)=0, "",VLOOKUP(A551,'Aux - pivots1'!$A:$E,5,0))</f>
        <v/>
      </c>
    </row>
    <row r="552" spans="1:12" ht="16.2">
      <c r="A552" s="31" t="str">
        <f t="shared" si="8"/>
        <v>lt002_insrmntdt_rfrnc</v>
      </c>
      <c r="B552" s="174" t="s">
        <v>32</v>
      </c>
      <c r="C552" s="169" t="s">
        <v>32</v>
      </c>
      <c r="D552" s="165" t="s">
        <v>40</v>
      </c>
      <c r="E552" s="168" t="s">
        <v>439</v>
      </c>
      <c r="F552" s="168" t="s">
        <v>386</v>
      </c>
      <c r="G552" s="167" t="str">
        <f>VLOOKUP(A552,Plano_V1!$A$584:$G$636,7,0)</f>
        <v>1. Concluído</v>
      </c>
      <c r="H552" s="167" t="s">
        <v>477</v>
      </c>
      <c r="I552" s="197"/>
      <c r="J552" s="190" t="str">
        <f>IF(VLOOKUP(A552,'Aux - pivots1'!$A:$E,3,0)=0, "",VLOOKUP(A552,'Aux - pivots1'!$A:$E,3,0))</f>
        <v/>
      </c>
      <c r="K552" s="190" t="str">
        <f>IF(VLOOKUP(A552,'Aux - pivots1'!$A:$E,4,0)=0, "",VLOOKUP(A552,'Aux - pivots1'!$A:$E,4,0))</f>
        <v/>
      </c>
      <c r="L552" s="190" t="str">
        <f>IF(VLOOKUP(A552,'Aux - pivots1'!$A:$E,5,0)=0, "",VLOOKUP(A552,'Aux - pivots1'!$A:$E,5,0))</f>
        <v/>
      </c>
    </row>
    <row r="553" spans="1:12" ht="16.2">
      <c r="A553" s="31" t="str">
        <f t="shared" si="8"/>
        <v>lt002_insrmntgrss_crryng_amnt_instrmnt</v>
      </c>
      <c r="B553" s="174" t="s">
        <v>32</v>
      </c>
      <c r="C553" s="169" t="s">
        <v>32</v>
      </c>
      <c r="D553" s="165" t="s">
        <v>40</v>
      </c>
      <c r="E553" s="168" t="s">
        <v>439</v>
      </c>
      <c r="F553" s="168" t="s">
        <v>395</v>
      </c>
      <c r="G553" s="167" t="str">
        <f>VLOOKUP(A553,Plano_V1!$A$584:$G$636,7,0)</f>
        <v>1. Concluído</v>
      </c>
      <c r="H553" s="167" t="s">
        <v>477</v>
      </c>
      <c r="I553" s="197"/>
      <c r="J553" s="190" t="str">
        <f>IF(VLOOKUP(A553,'Aux - pivots1'!$A:$E,3,0)=0, "",VLOOKUP(A553,'Aux - pivots1'!$A:$E,3,0))</f>
        <v/>
      </c>
      <c r="K553" s="190" t="str">
        <f>IF(VLOOKUP(A553,'Aux - pivots1'!$A:$E,4,0)=0, "",VLOOKUP(A553,'Aux - pivots1'!$A:$E,4,0))</f>
        <v/>
      </c>
      <c r="L553" s="190" t="str">
        <f>IF(VLOOKUP(A553,'Aux - pivots1'!$A:$E,5,0)=0, "",VLOOKUP(A553,'Aux - pivots1'!$A:$E,5,0))</f>
        <v/>
      </c>
    </row>
    <row r="554" spans="1:12" ht="16.2">
      <c r="A554" s="31" t="str">
        <f t="shared" si="8"/>
        <v>lt002_insrmntidcmb</v>
      </c>
      <c r="B554" s="174" t="s">
        <v>32</v>
      </c>
      <c r="C554" s="169" t="s">
        <v>32</v>
      </c>
      <c r="D554" s="165" t="s">
        <v>40</v>
      </c>
      <c r="E554" s="168" t="s">
        <v>439</v>
      </c>
      <c r="F554" s="168" t="s">
        <v>411</v>
      </c>
      <c r="G554" s="167" t="str">
        <f>VLOOKUP(A554,Plano_V1!$A$584:$G$636,7,0)</f>
        <v>1. Concluído</v>
      </c>
      <c r="H554" s="167" t="s">
        <v>477</v>
      </c>
      <c r="I554" s="197"/>
      <c r="J554" s="190" t="str">
        <f>IF(VLOOKUP(A554,'Aux - pivots1'!$A:$E,3,0)=0, "",VLOOKUP(A554,'Aux - pivots1'!$A:$E,3,0))</f>
        <v/>
      </c>
      <c r="K554" s="190" t="str">
        <f>IF(VLOOKUP(A554,'Aux - pivots1'!$A:$E,4,0)=0, "",VLOOKUP(A554,'Aux - pivots1'!$A:$E,4,0))</f>
        <v/>
      </c>
      <c r="L554" s="190" t="str">
        <f>IF(VLOOKUP(A554,'Aux - pivots1'!$A:$E,5,0)=0, "",VLOOKUP(A554,'Aux - pivots1'!$A:$E,5,0))</f>
        <v/>
      </c>
    </row>
    <row r="555" spans="1:12" ht="16.2">
      <c r="A555" s="31" t="str">
        <f t="shared" si="8"/>
        <v>lt002_insrmntimprmnt_stts</v>
      </c>
      <c r="B555" s="174" t="s">
        <v>32</v>
      </c>
      <c r="C555" s="169" t="s">
        <v>32</v>
      </c>
      <c r="D555" s="165" t="s">
        <v>40</v>
      </c>
      <c r="E555" s="168" t="s">
        <v>439</v>
      </c>
      <c r="F555" s="168" t="s">
        <v>391</v>
      </c>
      <c r="G555" s="167" t="str">
        <f>VLOOKUP(A555,Plano_V1!$A$584:$G$636,7,0)</f>
        <v>1. Concluído</v>
      </c>
      <c r="H555" s="167" t="s">
        <v>477</v>
      </c>
      <c r="I555" s="197"/>
      <c r="J555" s="190" t="str">
        <f>IF(VLOOKUP(A555,'Aux - pivots1'!$A:$E,3,0)=0, "",VLOOKUP(A555,'Aux - pivots1'!$A:$E,3,0))</f>
        <v/>
      </c>
      <c r="K555" s="190" t="str">
        <f>IF(VLOOKUP(A555,'Aux - pivots1'!$A:$E,4,0)=0, "",VLOOKUP(A555,'Aux - pivots1'!$A:$E,4,0))</f>
        <v/>
      </c>
      <c r="L555" s="190" t="str">
        <f>IF(VLOOKUP(A555,'Aux - pivots1'!$A:$E,5,0)=0, "",VLOOKUP(A555,'Aux - pivots1'!$A:$E,5,0))</f>
        <v/>
      </c>
    </row>
    <row r="556" spans="1:12" ht="16.2">
      <c r="A556" s="31" t="str">
        <f t="shared" si="8"/>
        <v>lt002_insrmntinstrmnt_id</v>
      </c>
      <c r="B556" s="174" t="s">
        <v>32</v>
      </c>
      <c r="C556" s="169" t="s">
        <v>32</v>
      </c>
      <c r="D556" s="165" t="s">
        <v>40</v>
      </c>
      <c r="E556" s="168" t="s">
        <v>439</v>
      </c>
      <c r="F556" s="168" t="s">
        <v>388</v>
      </c>
      <c r="G556" s="167" t="str">
        <f>VLOOKUP(A556,Plano_V1!$A$584:$G$636,7,0)</f>
        <v>2. Em Teste</v>
      </c>
      <c r="H556" s="167" t="s">
        <v>177</v>
      </c>
      <c r="I556" s="176"/>
      <c r="J556" s="190" t="str">
        <f>IF(VLOOKUP(A556,'Aux - pivots1'!$A:$E,3,0)=0, "",VLOOKUP(A556,'Aux - pivots1'!$A:$E,3,0))</f>
        <v/>
      </c>
      <c r="K556" s="190" t="str">
        <f>IF(VLOOKUP(A556,'Aux - pivots1'!$A:$E,4,0)=0, "",VLOOKUP(A556,'Aux - pivots1'!$A:$E,4,0))</f>
        <v/>
      </c>
      <c r="L556" s="190" t="str">
        <f>IF(VLOOKUP(A556,'Aux - pivots1'!$A:$E,5,0)=0, "",VLOOKUP(A556,'Aux - pivots1'!$A:$E,5,0))</f>
        <v/>
      </c>
    </row>
    <row r="557" spans="1:12" ht="16.2">
      <c r="A557" s="31" t="str">
        <f t="shared" si="8"/>
        <v>lt002_insrmntlcl_instmrnt_id</v>
      </c>
      <c r="B557" s="174" t="s">
        <v>32</v>
      </c>
      <c r="C557" s="169" t="s">
        <v>32</v>
      </c>
      <c r="D557" s="165" t="s">
        <v>40</v>
      </c>
      <c r="E557" s="168" t="s">
        <v>439</v>
      </c>
      <c r="F557" s="168" t="s">
        <v>405</v>
      </c>
      <c r="G557" s="167" t="str">
        <f>VLOOKUP(A557,Plano_V1!$A$584:$G$636,7,0)</f>
        <v>1. Concluído</v>
      </c>
      <c r="H557" s="167" t="s">
        <v>477</v>
      </c>
      <c r="I557" s="197"/>
      <c r="J557" s="190" t="str">
        <f>IF(VLOOKUP(A557,'Aux - pivots1'!$A:$E,3,0)=0, "",VLOOKUP(A557,'Aux - pivots1'!$A:$E,3,0))</f>
        <v/>
      </c>
      <c r="K557" s="190" t="str">
        <f>IF(VLOOKUP(A557,'Aux - pivots1'!$A:$E,4,0)=0, "",VLOOKUP(A557,'Aux - pivots1'!$A:$E,4,0))</f>
        <v/>
      </c>
      <c r="L557" s="190" t="str">
        <f>IF(VLOOKUP(A557,'Aux - pivots1'!$A:$E,5,0)=0, "",VLOOKUP(A557,'Aux - pivots1'!$A:$E,5,0))</f>
        <v/>
      </c>
    </row>
    <row r="558" spans="1:12" ht="16.2">
      <c r="A558" s="31" t="str">
        <f t="shared" si="8"/>
        <v>lt002_insrmntoff_blnc_sht_amnt_instrmnt</v>
      </c>
      <c r="B558" s="174" t="s">
        <v>32</v>
      </c>
      <c r="C558" s="169" t="s">
        <v>32</v>
      </c>
      <c r="D558" s="165" t="s">
        <v>40</v>
      </c>
      <c r="E558" s="168" t="s">
        <v>439</v>
      </c>
      <c r="F558" s="168" t="s">
        <v>440</v>
      </c>
      <c r="G558" s="167" t="str">
        <f>VLOOKUP(A558,Plano_V1!$A$584:$G$636,7,0)</f>
        <v>1. Concluído</v>
      </c>
      <c r="H558" s="167" t="s">
        <v>477</v>
      </c>
      <c r="I558" s="197"/>
      <c r="J558" s="190" t="str">
        <f>IF(VLOOKUP(A558,'Aux - pivots1'!$A:$E,3,0)=0, "",VLOOKUP(A558,'Aux - pivots1'!$A:$E,3,0))</f>
        <v/>
      </c>
      <c r="K558" s="190" t="str">
        <f>IF(VLOOKUP(A558,'Aux - pivots1'!$A:$E,4,0)=0, "",VLOOKUP(A558,'Aux - pivots1'!$A:$E,4,0))</f>
        <v/>
      </c>
      <c r="L558" s="190" t="str">
        <f>IF(VLOOKUP(A558,'Aux - pivots1'!$A:$E,5,0)=0, "",VLOOKUP(A558,'Aux - pivots1'!$A:$E,5,0))</f>
        <v/>
      </c>
    </row>
    <row r="559" spans="1:12" ht="16.2">
      <c r="A559" s="31" t="str">
        <f t="shared" si="8"/>
        <v>lt002_insrmntprfrmng_stts</v>
      </c>
      <c r="B559" s="174" t="s">
        <v>32</v>
      </c>
      <c r="C559" s="169" t="s">
        <v>32</v>
      </c>
      <c r="D559" s="165" t="s">
        <v>40</v>
      </c>
      <c r="E559" s="168" t="s">
        <v>439</v>
      </c>
      <c r="F559" s="168" t="s">
        <v>392</v>
      </c>
      <c r="G559" s="167" t="str">
        <f>VLOOKUP(A559,Plano_V1!$A$584:$G$636,7,0)</f>
        <v>1. Concluído</v>
      </c>
      <c r="H559" s="167" t="s">
        <v>477</v>
      </c>
      <c r="I559" s="197"/>
      <c r="J559" s="190" t="str">
        <f>IF(VLOOKUP(A559,'Aux - pivots1'!$A:$E,3,0)=0, "",VLOOKUP(A559,'Aux - pivots1'!$A:$E,3,0))</f>
        <v/>
      </c>
      <c r="K559" s="190" t="str">
        <f>IF(VLOOKUP(A559,'Aux - pivots1'!$A:$E,4,0)=0, "",VLOOKUP(A559,'Aux - pivots1'!$A:$E,4,0))</f>
        <v/>
      </c>
      <c r="L559" s="190" t="str">
        <f>IF(VLOOKUP(A559,'Aux - pivots1'!$A:$E,5,0)=0, "",VLOOKUP(A559,'Aux - pivots1'!$A:$E,5,0))</f>
        <v/>
      </c>
    </row>
    <row r="560" spans="1:12" ht="16.2">
      <c r="A560" s="31" t="str">
        <f t="shared" si="8"/>
        <v>lt002_insrmntprvsns_off_blnc_sht</v>
      </c>
      <c r="B560" s="174" t="s">
        <v>32</v>
      </c>
      <c r="C560" s="169" t="s">
        <v>32</v>
      </c>
      <c r="D560" s="165" t="s">
        <v>40</v>
      </c>
      <c r="E560" s="168" t="s">
        <v>439</v>
      </c>
      <c r="F560" s="168" t="s">
        <v>441</v>
      </c>
      <c r="G560" s="167" t="str">
        <f>VLOOKUP(A560,Plano_V1!$A$584:$G$636,7,0)</f>
        <v>1. Concluído</v>
      </c>
      <c r="H560" s="167" t="s">
        <v>477</v>
      </c>
      <c r="I560" s="197"/>
      <c r="J560" s="190" t="str">
        <f>IF(VLOOKUP(A560,'Aux - pivots1'!$A:$E,3,0)=0, "",VLOOKUP(A560,'Aux - pivots1'!$A:$E,3,0))</f>
        <v/>
      </c>
      <c r="K560" s="190" t="str">
        <f>IF(VLOOKUP(A560,'Aux - pivots1'!$A:$E,4,0)=0, "",VLOOKUP(A560,'Aux - pivots1'!$A:$E,4,0))</f>
        <v/>
      </c>
      <c r="L560" s="190" t="str">
        <f>IF(VLOOKUP(A560,'Aux - pivots1'!$A:$E,5,0)=0, "",VLOOKUP(A560,'Aux - pivots1'!$A:$E,5,0))</f>
        <v/>
      </c>
    </row>
    <row r="561" spans="1:12" ht="16.2">
      <c r="A561" s="31" t="str">
        <f t="shared" si="8"/>
        <v>lt002_insrmntsubportfolio_id</v>
      </c>
      <c r="B561" s="174" t="s">
        <v>32</v>
      </c>
      <c r="C561" s="169" t="s">
        <v>32</v>
      </c>
      <c r="D561" s="165" t="s">
        <v>40</v>
      </c>
      <c r="E561" s="168" t="s">
        <v>439</v>
      </c>
      <c r="F561" s="168" t="s">
        <v>403</v>
      </c>
      <c r="G561" s="167" t="str">
        <f>VLOOKUP(A561,Plano_V1!$A$584:$G$636,7,0)</f>
        <v>1. Concluído</v>
      </c>
      <c r="H561" s="167" t="s">
        <v>477</v>
      </c>
      <c r="I561" s="197"/>
      <c r="J561" s="190" t="str">
        <f>IF(VLOOKUP(A561,'Aux - pivots1'!$A:$E,3,0)=0, "",VLOOKUP(A561,'Aux - pivots1'!$A:$E,3,0))</f>
        <v/>
      </c>
      <c r="K561" s="190" t="str">
        <f>IF(VLOOKUP(A561,'Aux - pivots1'!$A:$E,4,0)=0, "",VLOOKUP(A561,'Aux - pivots1'!$A:$E,4,0))</f>
        <v/>
      </c>
      <c r="L561" s="190" t="str">
        <f>IF(VLOOKUP(A561,'Aux - pivots1'!$A:$E,5,0)=0, "",VLOOKUP(A561,'Aux - pivots1'!$A:$E,5,0))</f>
        <v/>
      </c>
    </row>
    <row r="562" spans="1:12" ht="16.2">
      <c r="A562" s="31" t="str">
        <f t="shared" si="8"/>
        <v>lt002_insrmnttyp_instrmnt</v>
      </c>
      <c r="B562" s="174" t="s">
        <v>32</v>
      </c>
      <c r="C562" s="169" t="s">
        <v>32</v>
      </c>
      <c r="D562" s="165" t="s">
        <v>40</v>
      </c>
      <c r="E562" s="168" t="s">
        <v>439</v>
      </c>
      <c r="F562" s="168" t="s">
        <v>394</v>
      </c>
      <c r="G562" s="167" t="str">
        <f>VLOOKUP(A562,Plano_V1!$A$584:$G$636,7,0)</f>
        <v>1. Concluído</v>
      </c>
      <c r="H562" s="167" t="s">
        <v>477</v>
      </c>
      <c r="I562" s="197"/>
      <c r="J562" s="190" t="str">
        <f>IF(VLOOKUP(A562,'Aux - pivots1'!$A:$E,3,0)=0, "",VLOOKUP(A562,'Aux - pivots1'!$A:$E,3,0))</f>
        <v/>
      </c>
      <c r="K562" s="190" t="str">
        <f>IF(VLOOKUP(A562,'Aux - pivots1'!$A:$E,4,0)=0, "",VLOOKUP(A562,'Aux - pivots1'!$A:$E,4,0))</f>
        <v/>
      </c>
      <c r="L562" s="190" t="str">
        <f>IF(VLOOKUP(A562,'Aux - pivots1'!$A:$E,5,0)=0, "",VLOOKUP(A562,'Aux - pivots1'!$A:$E,5,0))</f>
        <v/>
      </c>
    </row>
    <row r="563" spans="1:12" ht="16.2">
      <c r="A563" s="31" t="str">
        <f t="shared" si="8"/>
        <v>lt002_insrmntrwa</v>
      </c>
      <c r="B563" s="174" t="s">
        <v>32</v>
      </c>
      <c r="C563" s="169" t="s">
        <v>32</v>
      </c>
      <c r="D563" s="165" t="s">
        <v>40</v>
      </c>
      <c r="E563" s="168" t="s">
        <v>439</v>
      </c>
      <c r="F563" s="168" t="s">
        <v>442</v>
      </c>
      <c r="G563" s="167" t="str">
        <f>VLOOKUP(A563,Plano_V1!$A$584:$G$636,7,0)</f>
        <v>1. Concluído</v>
      </c>
      <c r="H563" s="167" t="s">
        <v>477</v>
      </c>
      <c r="I563" s="197"/>
      <c r="J563" s="190" t="str">
        <f>IF(VLOOKUP(A563,'Aux - pivots1'!$A:$E,3,0)=0, "",VLOOKUP(A563,'Aux - pivots1'!$A:$E,3,0))</f>
        <v/>
      </c>
      <c r="K563" s="190" t="str">
        <f>IF(VLOOKUP(A563,'Aux - pivots1'!$A:$E,4,0)=0, "",VLOOKUP(A563,'Aux - pivots1'!$A:$E,4,0))</f>
        <v/>
      </c>
      <c r="L563" s="190" t="str">
        <f>IF(VLOOKUP(A563,'Aux - pivots1'!$A:$E,5,0)=0, "",VLOOKUP(A563,'Aux - pivots1'!$A:$E,5,0))</f>
        <v/>
      </c>
    </row>
    <row r="564" spans="1:12" ht="16.2">
      <c r="A564" s="31" t="str">
        <f t="shared" si="8"/>
        <v>lt002_insrmntcod_soc_intrgrp</v>
      </c>
      <c r="B564" s="174" t="s">
        <v>32</v>
      </c>
      <c r="C564" s="169" t="s">
        <v>32</v>
      </c>
      <c r="D564" s="165" t="s">
        <v>40</v>
      </c>
      <c r="E564" s="168" t="s">
        <v>439</v>
      </c>
      <c r="F564" s="168" t="s">
        <v>443</v>
      </c>
      <c r="G564" s="167" t="str">
        <f>VLOOKUP(A564,Plano_V1!$A$584:$G$636,7,0)</f>
        <v>1. Concluído</v>
      </c>
      <c r="H564" s="167" t="s">
        <v>477</v>
      </c>
      <c r="I564" s="197"/>
      <c r="J564" s="190" t="str">
        <f>IF(VLOOKUP(A564,'Aux - pivots1'!$A:$E,3,0)=0, "",VLOOKUP(A564,'Aux - pivots1'!$A:$E,3,0))</f>
        <v/>
      </c>
      <c r="K564" s="190" t="str">
        <f>IF(VLOOKUP(A564,'Aux - pivots1'!$A:$E,4,0)=0, "",VLOOKUP(A564,'Aux - pivots1'!$A:$E,4,0))</f>
        <v/>
      </c>
      <c r="L564" s="190" t="str">
        <f>IF(VLOOKUP(A564,'Aux - pivots1'!$A:$E,5,0)=0, "",VLOOKUP(A564,'Aux - pivots1'!$A:$E,5,0))</f>
        <v/>
      </c>
    </row>
    <row r="565" spans="1:12" ht="16.2">
      <c r="A565" s="31" t="str">
        <f t="shared" si="8"/>
        <v>lt002_insrmntbsnss_area_dstntn</v>
      </c>
      <c r="B565" s="174" t="s">
        <v>32</v>
      </c>
      <c r="C565" s="169" t="s">
        <v>32</v>
      </c>
      <c r="D565" s="165" t="s">
        <v>40</v>
      </c>
      <c r="E565" s="168" t="s">
        <v>439</v>
      </c>
      <c r="F565" s="168" t="s">
        <v>444</v>
      </c>
      <c r="G565" s="167" t="str">
        <f>VLOOKUP(A565,Plano_V1!$A$584:$G$636,7,0)</f>
        <v>1. Concluído</v>
      </c>
      <c r="H565" s="167" t="s">
        <v>477</v>
      </c>
      <c r="I565" s="197"/>
      <c r="J565" s="190" t="str">
        <f>IF(VLOOKUP(A565,'Aux - pivots1'!$A:$E,3,0)=0, "",VLOOKUP(A565,'Aux - pivots1'!$A:$E,3,0))</f>
        <v/>
      </c>
      <c r="K565" s="190" t="str">
        <f>IF(VLOOKUP(A565,'Aux - pivots1'!$A:$E,4,0)=0, "",VLOOKUP(A565,'Aux - pivots1'!$A:$E,4,0))</f>
        <v/>
      </c>
      <c r="L565" s="190" t="str">
        <f>IF(VLOOKUP(A565,'Aux - pivots1'!$A:$E,5,0)=0, "",VLOOKUP(A565,'Aux - pivots1'!$A:$E,5,0))</f>
        <v/>
      </c>
    </row>
    <row r="566" spans="1:12" ht="16.2">
      <c r="A566" s="31" t="str">
        <f t="shared" si="8"/>
        <v>lt002_insrmntflg_intrbsnss</v>
      </c>
      <c r="B566" s="174" t="s">
        <v>32</v>
      </c>
      <c r="C566" s="169" t="s">
        <v>32</v>
      </c>
      <c r="D566" s="165" t="s">
        <v>40</v>
      </c>
      <c r="E566" s="168" t="s">
        <v>439</v>
      </c>
      <c r="F566" s="168" t="s">
        <v>445</v>
      </c>
      <c r="G566" s="167" t="str">
        <f>VLOOKUP(A566,Plano_V1!$A$584:$G$636,7,0)</f>
        <v>1. Concluído</v>
      </c>
      <c r="H566" s="167" t="s">
        <v>477</v>
      </c>
      <c r="I566" s="197"/>
      <c r="J566" s="190" t="str">
        <f>IF(VLOOKUP(A566,'Aux - pivots1'!$A:$E,3,0)=0, "",VLOOKUP(A566,'Aux - pivots1'!$A:$E,3,0))</f>
        <v/>
      </c>
      <c r="K566" s="190" t="str">
        <f>IF(VLOOKUP(A566,'Aux - pivots1'!$A:$E,4,0)=0, "",VLOOKUP(A566,'Aux - pivots1'!$A:$E,4,0))</f>
        <v/>
      </c>
      <c r="L566" s="190" t="str">
        <f>IF(VLOOKUP(A566,'Aux - pivots1'!$A:$E,5,0)=0, "",VLOOKUP(A566,'Aux - pivots1'!$A:$E,5,0))</f>
        <v/>
      </c>
    </row>
    <row r="567" spans="1:12" ht="16.2">
      <c r="A567" s="31" t="str">
        <f t="shared" si="8"/>
        <v>lt002_insrmntintrbsnss_adj_cod</v>
      </c>
      <c r="B567" s="174" t="s">
        <v>32</v>
      </c>
      <c r="C567" s="169" t="s">
        <v>32</v>
      </c>
      <c r="D567" s="165" t="s">
        <v>40</v>
      </c>
      <c r="E567" s="168" t="s">
        <v>439</v>
      </c>
      <c r="F567" s="168" t="s">
        <v>446</v>
      </c>
      <c r="G567" s="167" t="str">
        <f>VLOOKUP(A567,Plano_V1!$A$584:$G$636,7,0)</f>
        <v>1. Concluído</v>
      </c>
      <c r="H567" s="167" t="s">
        <v>477</v>
      </c>
      <c r="I567" s="197"/>
      <c r="J567" s="190" t="str">
        <f>IF(VLOOKUP(A567,'Aux - pivots1'!$A:$E,3,0)=0, "",VLOOKUP(A567,'Aux - pivots1'!$A:$E,3,0))</f>
        <v/>
      </c>
      <c r="K567" s="190" t="str">
        <f>IF(VLOOKUP(A567,'Aux - pivots1'!$A:$E,4,0)=0, "",VLOOKUP(A567,'Aux - pivots1'!$A:$E,4,0))</f>
        <v/>
      </c>
      <c r="L567" s="190" t="str">
        <f>IF(VLOOKUP(A567,'Aux - pivots1'!$A:$E,5,0)=0, "",VLOOKUP(A567,'Aux - pivots1'!$A:$E,5,0))</f>
        <v/>
      </c>
    </row>
    <row r="568" spans="1:12" ht="16.2">
      <c r="A568" s="31" t="str">
        <f t="shared" si="8"/>
        <v>lt002_insrmntcod_soc_dstntn</v>
      </c>
      <c r="B568" s="174" t="s">
        <v>32</v>
      </c>
      <c r="C568" s="169" t="s">
        <v>32</v>
      </c>
      <c r="D568" s="165" t="s">
        <v>40</v>
      </c>
      <c r="E568" s="168" t="s">
        <v>439</v>
      </c>
      <c r="F568" s="168" t="s">
        <v>447</v>
      </c>
      <c r="G568" s="167" t="str">
        <f>VLOOKUP(A568,Plano_V1!$A$584:$G$636,7,0)</f>
        <v>1. Concluído</v>
      </c>
      <c r="H568" s="167" t="s">
        <v>477</v>
      </c>
      <c r="I568" s="197"/>
      <c r="J568" s="190" t="str">
        <f>IF(VLOOKUP(A568,'Aux - pivots1'!$A:$E,3,0)=0, "",VLOOKUP(A568,'Aux - pivots1'!$A:$E,3,0))</f>
        <v/>
      </c>
      <c r="K568" s="190" t="str">
        <f>IF(VLOOKUP(A568,'Aux - pivots1'!$A:$E,4,0)=0, "",VLOOKUP(A568,'Aux - pivots1'!$A:$E,4,0))</f>
        <v/>
      </c>
      <c r="L568" s="190" t="str">
        <f>IF(VLOOKUP(A568,'Aux - pivots1'!$A:$E,5,0)=0, "",VLOOKUP(A568,'Aux - pivots1'!$A:$E,5,0))</f>
        <v/>
      </c>
    </row>
    <row r="569" spans="1:12" ht="16.2">
      <c r="A569" s="31" t="str">
        <f t="shared" si="8"/>
        <v>lt002_insrmntrwa_off_blnc</v>
      </c>
      <c r="B569" s="174" t="s">
        <v>32</v>
      </c>
      <c r="C569" s="169" t="s">
        <v>32</v>
      </c>
      <c r="D569" s="165" t="s">
        <v>40</v>
      </c>
      <c r="E569" s="168" t="s">
        <v>439</v>
      </c>
      <c r="F569" s="168" t="s">
        <v>448</v>
      </c>
      <c r="G569" s="167" t="str">
        <f>VLOOKUP(A569,Plano_V1!$A$584:$G$636,7,0)</f>
        <v>1. Concluído</v>
      </c>
      <c r="H569" s="167" t="s">
        <v>477</v>
      </c>
      <c r="I569" s="197"/>
      <c r="J569" s="190" t="str">
        <f>IF(VLOOKUP(A569,'Aux - pivots1'!$A:$E,3,0)=0, "",VLOOKUP(A569,'Aux - pivots1'!$A:$E,3,0))</f>
        <v/>
      </c>
      <c r="K569" s="190" t="str">
        <f>IF(VLOOKUP(A569,'Aux - pivots1'!$A:$E,4,0)=0, "",VLOOKUP(A569,'Aux - pivots1'!$A:$E,4,0))</f>
        <v/>
      </c>
      <c r="L569" s="190" t="str">
        <f>IF(VLOOKUP(A569,'Aux - pivots1'!$A:$E,5,0)=0, "",VLOOKUP(A569,'Aux - pivots1'!$A:$E,5,0))</f>
        <v/>
      </c>
    </row>
    <row r="570" spans="1:12" ht="16.2">
      <c r="A570" s="31" t="str">
        <f t="shared" si="8"/>
        <v>lt002_insrmntintrnl_trnsfr_rt_off_blnc</v>
      </c>
      <c r="B570" s="174" t="s">
        <v>32</v>
      </c>
      <c r="C570" s="169" t="s">
        <v>32</v>
      </c>
      <c r="D570" s="165" t="s">
        <v>40</v>
      </c>
      <c r="E570" s="168" t="s">
        <v>439</v>
      </c>
      <c r="F570" s="168" t="s">
        <v>449</v>
      </c>
      <c r="G570" s="167" t="str">
        <f>VLOOKUP(A570,Plano_V1!$A$584:$G$636,7,0)</f>
        <v>1. Concluído</v>
      </c>
      <c r="H570" s="167" t="s">
        <v>477</v>
      </c>
      <c r="I570" s="197"/>
      <c r="J570" s="190" t="str">
        <f>IF(VLOOKUP(A570,'Aux - pivots1'!$A:$E,3,0)=0, "",VLOOKUP(A570,'Aux - pivots1'!$A:$E,3,0))</f>
        <v/>
      </c>
      <c r="K570" s="190" t="str">
        <f>IF(VLOOKUP(A570,'Aux - pivots1'!$A:$E,4,0)=0, "",VLOOKUP(A570,'Aux - pivots1'!$A:$E,4,0))</f>
        <v/>
      </c>
      <c r="L570" s="190" t="str">
        <f>IF(VLOOKUP(A570,'Aux - pivots1'!$A:$E,5,0)=0, "",VLOOKUP(A570,'Aux - pivots1'!$A:$E,5,0))</f>
        <v/>
      </c>
    </row>
    <row r="571" spans="1:12" ht="16.2">
      <c r="A571" s="31" t="str">
        <f t="shared" si="8"/>
        <v>lt002_insrmntbsnss_area</v>
      </c>
      <c r="B571" s="174" t="s">
        <v>32</v>
      </c>
      <c r="C571" s="169" t="s">
        <v>32</v>
      </c>
      <c r="D571" s="165" t="s">
        <v>40</v>
      </c>
      <c r="E571" s="168" t="s">
        <v>439</v>
      </c>
      <c r="F571" s="168" t="s">
        <v>450</v>
      </c>
      <c r="G571" s="167" t="str">
        <f>VLOOKUP(A571,Plano_V1!$A$584:$G$636,7,0)</f>
        <v>2. Em Teste</v>
      </c>
      <c r="H571" s="167" t="s">
        <v>177</v>
      </c>
      <c r="I571" s="176"/>
      <c r="J571" s="190" t="str">
        <f>IF(VLOOKUP(A571,'Aux - pivots1'!$A:$E,3,0)=0, "",VLOOKUP(A571,'Aux - pivots1'!$A:$E,3,0))</f>
        <v/>
      </c>
      <c r="K571" s="190" t="str">
        <f>IF(VLOOKUP(A571,'Aux - pivots1'!$A:$E,4,0)=0, "",VLOOKUP(A571,'Aux - pivots1'!$A:$E,4,0))</f>
        <v/>
      </c>
      <c r="L571" s="190" t="str">
        <f>IF(VLOOKUP(A571,'Aux - pivots1'!$A:$E,5,0)=0, "",VLOOKUP(A571,'Aux - pivots1'!$A:$E,5,0))</f>
        <v/>
      </c>
    </row>
    <row r="572" spans="1:12" ht="16.2">
      <c r="A572" s="31" t="str">
        <f t="shared" si="8"/>
        <v>lt002_insrmntavrg_blnc</v>
      </c>
      <c r="B572" s="174" t="s">
        <v>32</v>
      </c>
      <c r="C572" s="169" t="s">
        <v>32</v>
      </c>
      <c r="D572" s="165" t="s">
        <v>40</v>
      </c>
      <c r="E572" s="168" t="s">
        <v>439</v>
      </c>
      <c r="F572" s="168" t="s">
        <v>451</v>
      </c>
      <c r="G572" s="167" t="str">
        <f>VLOOKUP(A572,Plano_V1!$A$584:$G$636,7,0)</f>
        <v>2. Em Teste</v>
      </c>
      <c r="H572" s="167" t="s">
        <v>177</v>
      </c>
      <c r="I572" s="176"/>
      <c r="J572" s="190" t="str">
        <f>IF(VLOOKUP(A572,'Aux - pivots1'!$A:$E,3,0)=0, "",VLOOKUP(A572,'Aux - pivots1'!$A:$E,3,0))</f>
        <v/>
      </c>
      <c r="K572" s="190" t="str">
        <f>IF(VLOOKUP(A572,'Aux - pivots1'!$A:$E,4,0)=0, "",VLOOKUP(A572,'Aux - pivots1'!$A:$E,4,0))</f>
        <v/>
      </c>
      <c r="L572" s="190" t="str">
        <f>IF(VLOOKUP(A572,'Aux - pivots1'!$A:$E,5,0)=0, "",VLOOKUP(A572,'Aux - pivots1'!$A:$E,5,0))</f>
        <v/>
      </c>
    </row>
    <row r="573" spans="1:12" ht="16.2">
      <c r="A573" s="31" t="str">
        <f t="shared" si="8"/>
        <v>lt002_insrmntnt_ln_lss_prvsn</v>
      </c>
      <c r="B573" s="174" t="s">
        <v>32</v>
      </c>
      <c r="C573" s="169" t="s">
        <v>32</v>
      </c>
      <c r="D573" s="165" t="s">
        <v>40</v>
      </c>
      <c r="E573" s="168" t="s">
        <v>439</v>
      </c>
      <c r="F573" s="168" t="s">
        <v>452</v>
      </c>
      <c r="G573" s="167" t="str">
        <f>VLOOKUP(A573,Plano_V1!$A$584:$G$636,7,0)</f>
        <v>2. Em Teste</v>
      </c>
      <c r="H573" s="167" t="s">
        <v>177</v>
      </c>
      <c r="I573" s="176"/>
      <c r="J573" s="190" t="str">
        <f>IF(VLOOKUP(A573,'Aux - pivots1'!$A:$E,3,0)=0, "",VLOOKUP(A573,'Aux - pivots1'!$A:$E,3,0))</f>
        <v/>
      </c>
      <c r="K573" s="190" t="str">
        <f>IF(VLOOKUP(A573,'Aux - pivots1'!$A:$E,4,0)=0, "",VLOOKUP(A573,'Aux - pivots1'!$A:$E,4,0))</f>
        <v/>
      </c>
      <c r="L573" s="190" t="str">
        <f>IF(VLOOKUP(A573,'Aux - pivots1'!$A:$E,5,0)=0, "",VLOOKUP(A573,'Aux - pivots1'!$A:$E,5,0))</f>
        <v/>
      </c>
    </row>
    <row r="574" spans="1:12" ht="16.2">
      <c r="A574" s="31" t="str">
        <f t="shared" si="8"/>
        <v>lt002_insrmntmngmnt_prdct</v>
      </c>
      <c r="B574" s="174" t="s">
        <v>32</v>
      </c>
      <c r="C574" s="169" t="s">
        <v>32</v>
      </c>
      <c r="D574" s="165" t="s">
        <v>40</v>
      </c>
      <c r="E574" s="168" t="s">
        <v>439</v>
      </c>
      <c r="F574" s="168" t="s">
        <v>453</v>
      </c>
      <c r="G574" s="167" t="str">
        <f>VLOOKUP(A574,Plano_V1!$A$584:$G$636,7,0)</f>
        <v>2. Em Teste</v>
      </c>
      <c r="H574" s="167" t="s">
        <v>177</v>
      </c>
      <c r="I574" s="176"/>
      <c r="J574" s="190" t="str">
        <f>IF(VLOOKUP(A574,'Aux - pivots1'!$A:$E,3,0)=0, "",VLOOKUP(A574,'Aux - pivots1'!$A:$E,3,0))</f>
        <v/>
      </c>
      <c r="K574" s="190" t="str">
        <f>IF(VLOOKUP(A574,'Aux - pivots1'!$A:$E,4,0)=0, "",VLOOKUP(A574,'Aux - pivots1'!$A:$E,4,0))</f>
        <v/>
      </c>
      <c r="L574" s="190" t="str">
        <f>IF(VLOOKUP(A574,'Aux - pivots1'!$A:$E,5,0)=0, "",VLOOKUP(A574,'Aux - pivots1'!$A:$E,5,0))</f>
        <v/>
      </c>
    </row>
    <row r="575" spans="1:12" ht="16.2">
      <c r="A575" s="31" t="str">
        <f t="shared" si="8"/>
        <v>lt002_insrmntnw_bsnss</v>
      </c>
      <c r="B575" s="174" t="s">
        <v>32</v>
      </c>
      <c r="C575" s="169" t="s">
        <v>32</v>
      </c>
      <c r="D575" s="165" t="s">
        <v>40</v>
      </c>
      <c r="E575" s="168" t="s">
        <v>439</v>
      </c>
      <c r="F575" s="168" t="s">
        <v>454</v>
      </c>
      <c r="G575" s="167" t="str">
        <f>VLOOKUP(A575,Plano_V1!$A$584:$G$636,7,0)</f>
        <v>2. Em Teste</v>
      </c>
      <c r="H575" s="167" t="s">
        <v>177</v>
      </c>
      <c r="I575" s="176"/>
      <c r="J575" s="190" t="str">
        <f>IF(VLOOKUP(A575,'Aux - pivots1'!$A:$E,3,0)=0, "",VLOOKUP(A575,'Aux - pivots1'!$A:$E,3,0))</f>
        <v/>
      </c>
      <c r="K575" s="190" t="str">
        <f>IF(VLOOKUP(A575,'Aux - pivots1'!$A:$E,4,0)=0, "",VLOOKUP(A575,'Aux - pivots1'!$A:$E,4,0))</f>
        <v/>
      </c>
      <c r="L575" s="190" t="str">
        <f>IF(VLOOKUP(A575,'Aux - pivots1'!$A:$E,5,0)=0, "",VLOOKUP(A575,'Aux - pivots1'!$A:$E,5,0))</f>
        <v/>
      </c>
    </row>
    <row r="576" spans="1:12" ht="16.2">
      <c r="A576" s="31" t="str">
        <f t="shared" si="8"/>
        <v>lt002_insrmntgrss_intrst_incm_ccrr</v>
      </c>
      <c r="B576" s="174" t="s">
        <v>32</v>
      </c>
      <c r="C576" s="169" t="s">
        <v>32</v>
      </c>
      <c r="D576" s="165" t="s">
        <v>40</v>
      </c>
      <c r="E576" s="168" t="s">
        <v>439</v>
      </c>
      <c r="F576" s="168" t="s">
        <v>455</v>
      </c>
      <c r="G576" s="167" t="str">
        <f>VLOOKUP(A576,Plano_V1!$A$584:$G$636,7,0)</f>
        <v>2. Em Teste</v>
      </c>
      <c r="H576" s="167" t="s">
        <v>177</v>
      </c>
      <c r="I576" s="176"/>
      <c r="J576" s="190" t="str">
        <f>IF(VLOOKUP(A576,'Aux - pivots1'!$A:$E,3,0)=0, "",VLOOKUP(A576,'Aux - pivots1'!$A:$E,3,0))</f>
        <v/>
      </c>
      <c r="K576" s="190" t="str">
        <f>IF(VLOOKUP(A576,'Aux - pivots1'!$A:$E,4,0)=0, "",VLOOKUP(A576,'Aux - pivots1'!$A:$E,4,0))</f>
        <v/>
      </c>
      <c r="L576" s="190" t="str">
        <f>IF(VLOOKUP(A576,'Aux - pivots1'!$A:$E,5,0)=0, "",VLOOKUP(A576,'Aux - pivots1'!$A:$E,5,0))</f>
        <v/>
      </c>
    </row>
    <row r="577" spans="1:12" ht="16.2">
      <c r="A577" s="31" t="str">
        <f t="shared" si="8"/>
        <v>lt002_insrmntnt_ln_lss_prvsn_off_blnc</v>
      </c>
      <c r="B577" s="174" t="s">
        <v>32</v>
      </c>
      <c r="C577" s="169" t="s">
        <v>32</v>
      </c>
      <c r="D577" s="165" t="s">
        <v>40</v>
      </c>
      <c r="E577" s="168" t="s">
        <v>439</v>
      </c>
      <c r="F577" s="168" t="s">
        <v>456</v>
      </c>
      <c r="G577" s="167" t="str">
        <f>VLOOKUP(A577,Plano_V1!$A$584:$G$636,7,0)</f>
        <v>2. Em Teste</v>
      </c>
      <c r="H577" s="167" t="s">
        <v>177</v>
      </c>
      <c r="I577" s="176"/>
      <c r="J577" s="190" t="str">
        <f>IF(VLOOKUP(A577,'Aux - pivots1'!$A:$E,3,0)=0, "",VLOOKUP(A577,'Aux - pivots1'!$A:$E,3,0))</f>
        <v/>
      </c>
      <c r="K577" s="190" t="str">
        <f>IF(VLOOKUP(A577,'Aux - pivots1'!$A:$E,4,0)=0, "",VLOOKUP(A577,'Aux - pivots1'!$A:$E,4,0))</f>
        <v/>
      </c>
      <c r="L577" s="190" t="str">
        <f>IF(VLOOKUP(A577,'Aux - pivots1'!$A:$E,5,0)=0, "",VLOOKUP(A577,'Aux - pivots1'!$A:$E,5,0))</f>
        <v/>
      </c>
    </row>
    <row r="578" spans="1:12" ht="16.2">
      <c r="A578" s="31" t="str">
        <f t="shared" si="8"/>
        <v>lt002_insrmntavrg_blnc_off_blnc</v>
      </c>
      <c r="B578" s="174" t="s">
        <v>32</v>
      </c>
      <c r="C578" s="169" t="s">
        <v>32</v>
      </c>
      <c r="D578" s="165" t="s">
        <v>40</v>
      </c>
      <c r="E578" s="168" t="s">
        <v>439</v>
      </c>
      <c r="F578" s="168" t="s">
        <v>457</v>
      </c>
      <c r="G578" s="167" t="str">
        <f>VLOOKUP(A578,Plano_V1!$A$584:$G$636,7,0)</f>
        <v>2. Em Teste</v>
      </c>
      <c r="H578" s="167" t="s">
        <v>177</v>
      </c>
      <c r="I578" s="176"/>
      <c r="J578" s="190" t="str">
        <f>IF(VLOOKUP(A578,'Aux - pivots1'!$A:$E,3,0)=0, "",VLOOKUP(A578,'Aux - pivots1'!$A:$E,3,0))</f>
        <v/>
      </c>
      <c r="K578" s="190" t="str">
        <f>IF(VLOOKUP(A578,'Aux - pivots1'!$A:$E,4,0)=0, "",VLOOKUP(A578,'Aux - pivots1'!$A:$E,4,0))</f>
        <v/>
      </c>
      <c r="L578" s="190" t="str">
        <f>IF(VLOOKUP(A578,'Aux - pivots1'!$A:$E,5,0)=0, "",VLOOKUP(A578,'Aux - pivots1'!$A:$E,5,0))</f>
        <v/>
      </c>
    </row>
    <row r="579" spans="1:12" ht="16.2">
      <c r="A579" s="31" t="str">
        <f t="shared" si="8"/>
        <v>lt002_insrmntbsnss_area_ccrr</v>
      </c>
      <c r="B579" s="174" t="s">
        <v>32</v>
      </c>
      <c r="C579" s="169" t="s">
        <v>32</v>
      </c>
      <c r="D579" s="165" t="s">
        <v>40</v>
      </c>
      <c r="E579" s="168" t="s">
        <v>439</v>
      </c>
      <c r="F579" s="168" t="s">
        <v>458</v>
      </c>
      <c r="G579" s="167" t="str">
        <f>VLOOKUP(A579,Plano_V1!$A$584:$G$636,7,0)</f>
        <v>2. Em Teste</v>
      </c>
      <c r="H579" s="167" t="s">
        <v>177</v>
      </c>
      <c r="I579" s="176"/>
      <c r="J579" s="190" t="str">
        <f>IF(VLOOKUP(A579,'Aux - pivots1'!$A:$E,3,0)=0, "",VLOOKUP(A579,'Aux - pivots1'!$A:$E,3,0))</f>
        <v/>
      </c>
      <c r="K579" s="190" t="str">
        <f>IF(VLOOKUP(A579,'Aux - pivots1'!$A:$E,4,0)=0, "",VLOOKUP(A579,'Aux - pivots1'!$A:$E,4,0))</f>
        <v/>
      </c>
      <c r="L579" s="190" t="str">
        <f>IF(VLOOKUP(A579,'Aux - pivots1'!$A:$E,5,0)=0, "",VLOOKUP(A579,'Aux - pivots1'!$A:$E,5,0))</f>
        <v/>
      </c>
    </row>
    <row r="580" spans="1:12" ht="16.2">
      <c r="A580" s="31" t="str">
        <f t="shared" si="8"/>
        <v>lt002_insrmntgrss_cmmssn_incm_off_blnc</v>
      </c>
      <c r="B580" s="174" t="s">
        <v>32</v>
      </c>
      <c r="C580" s="169" t="s">
        <v>32</v>
      </c>
      <c r="D580" s="165" t="s">
        <v>40</v>
      </c>
      <c r="E580" s="168" t="s">
        <v>439</v>
      </c>
      <c r="F580" s="168" t="s">
        <v>410</v>
      </c>
      <c r="G580" s="167" t="str">
        <f>VLOOKUP(A580,Plano_V1!$A$584:$G$636,7,0)</f>
        <v>2. Em Teste</v>
      </c>
      <c r="H580" s="167" t="s">
        <v>177</v>
      </c>
      <c r="I580" s="176"/>
      <c r="J580" s="190" t="str">
        <f>IF(VLOOKUP(A580,'Aux - pivots1'!$A:$E,3,0)=0, "",VLOOKUP(A580,'Aux - pivots1'!$A:$E,3,0))</f>
        <v/>
      </c>
      <c r="K580" s="190" t="str">
        <f>IF(VLOOKUP(A580,'Aux - pivots1'!$A:$E,4,0)=0, "",VLOOKUP(A580,'Aux - pivots1'!$A:$E,4,0))</f>
        <v/>
      </c>
      <c r="L580" s="190" t="str">
        <f>IF(VLOOKUP(A580,'Aux - pivots1'!$A:$E,5,0)=0, "",VLOOKUP(A580,'Aux - pivots1'!$A:$E,5,0))</f>
        <v/>
      </c>
    </row>
    <row r="581" spans="1:12" ht="16.2">
      <c r="A581" s="31" t="str">
        <f t="shared" si="8"/>
        <v>lt002_insrmntgrss_cmmssn_expns_off_blnc_ccrr</v>
      </c>
      <c r="B581" s="174" t="s">
        <v>32</v>
      </c>
      <c r="C581" s="169" t="s">
        <v>32</v>
      </c>
      <c r="D581" s="165" t="s">
        <v>40</v>
      </c>
      <c r="E581" s="168" t="s">
        <v>439</v>
      </c>
      <c r="F581" s="168" t="s">
        <v>459</v>
      </c>
      <c r="G581" s="167" t="str">
        <f>VLOOKUP(A581,Plano_V1!$A$584:$G$636,7,0)</f>
        <v>2. Em Teste</v>
      </c>
      <c r="H581" s="167" t="s">
        <v>177</v>
      </c>
      <c r="I581" s="176"/>
      <c r="J581" s="190" t="str">
        <f>IF(VLOOKUP(A581,'Aux - pivots1'!$A:$E,3,0)=0, "",VLOOKUP(A581,'Aux - pivots1'!$A:$E,3,0))</f>
        <v/>
      </c>
      <c r="K581" s="190" t="str">
        <f>IF(VLOOKUP(A581,'Aux - pivots1'!$A:$E,4,0)=0, "",VLOOKUP(A581,'Aux - pivots1'!$A:$E,4,0))</f>
        <v/>
      </c>
      <c r="L581" s="190" t="str">
        <f>IF(VLOOKUP(A581,'Aux - pivots1'!$A:$E,5,0)=0, "",VLOOKUP(A581,'Aux - pivots1'!$A:$E,5,0))</f>
        <v/>
      </c>
    </row>
    <row r="582" spans="1:12" ht="16.2">
      <c r="A582" s="31" t="str">
        <f t="shared" si="8"/>
        <v>lt002_insrmntgrss_cmmssn_expns_off_blnc</v>
      </c>
      <c r="B582" s="174" t="s">
        <v>32</v>
      </c>
      <c r="C582" s="169" t="s">
        <v>32</v>
      </c>
      <c r="D582" s="165" t="s">
        <v>40</v>
      </c>
      <c r="E582" s="168" t="s">
        <v>439</v>
      </c>
      <c r="F582" s="168" t="s">
        <v>460</v>
      </c>
      <c r="G582" s="167" t="str">
        <f>VLOOKUP(A582,Plano_V1!$A$584:$G$636,7,0)</f>
        <v>2. Em Teste</v>
      </c>
      <c r="H582" s="167" t="s">
        <v>177</v>
      </c>
      <c r="I582" s="176"/>
      <c r="J582" s="190" t="str">
        <f>IF(VLOOKUP(A582,'Aux - pivots1'!$A:$E,3,0)=0, "",VLOOKUP(A582,'Aux - pivots1'!$A:$E,3,0))</f>
        <v/>
      </c>
      <c r="K582" s="190" t="str">
        <f>IF(VLOOKUP(A582,'Aux - pivots1'!$A:$E,4,0)=0, "",VLOOKUP(A582,'Aux - pivots1'!$A:$E,4,0))</f>
        <v/>
      </c>
      <c r="L582" s="190" t="str">
        <f>IF(VLOOKUP(A582,'Aux - pivots1'!$A:$E,5,0)=0, "",VLOOKUP(A582,'Aux - pivots1'!$A:$E,5,0))</f>
        <v/>
      </c>
    </row>
    <row r="583" spans="1:12" ht="16.2">
      <c r="A583" s="31" t="str">
        <f t="shared" si="8"/>
        <v>lt002_insrmntgrss_cmmssn_incm_off_blnc_ccrr</v>
      </c>
      <c r="B583" s="174" t="s">
        <v>32</v>
      </c>
      <c r="C583" s="169" t="s">
        <v>32</v>
      </c>
      <c r="D583" s="165" t="s">
        <v>40</v>
      </c>
      <c r="E583" s="168" t="s">
        <v>439</v>
      </c>
      <c r="F583" s="168" t="s">
        <v>461</v>
      </c>
      <c r="G583" s="167" t="str">
        <f>VLOOKUP(A583,Plano_V1!$A$584:$G$636,7,0)</f>
        <v>2. Em Teste</v>
      </c>
      <c r="H583" s="167" t="s">
        <v>177</v>
      </c>
      <c r="I583" s="176"/>
      <c r="J583" s="190" t="str">
        <f>IF(VLOOKUP(A583,'Aux - pivots1'!$A:$E,3,0)=0, "",VLOOKUP(A583,'Aux - pivots1'!$A:$E,3,0))</f>
        <v/>
      </c>
      <c r="K583" s="190" t="str">
        <f>IF(VLOOKUP(A583,'Aux - pivots1'!$A:$E,4,0)=0, "",VLOOKUP(A583,'Aux - pivots1'!$A:$E,4,0))</f>
        <v/>
      </c>
      <c r="L583" s="190" t="str">
        <f>IF(VLOOKUP(A583,'Aux - pivots1'!$A:$E,5,0)=0, "",VLOOKUP(A583,'Aux - pivots1'!$A:$E,5,0))</f>
        <v/>
      </c>
    </row>
    <row r="584" spans="1:12" ht="16.2">
      <c r="A584" s="31" t="str">
        <f t="shared" ref="A584:A605" si="9">E584&amp;F584</f>
        <v>lt002_insrmntgrss_intrst_incm</v>
      </c>
      <c r="B584" s="174" t="s">
        <v>32</v>
      </c>
      <c r="C584" s="169" t="s">
        <v>32</v>
      </c>
      <c r="D584" s="165" t="s">
        <v>40</v>
      </c>
      <c r="E584" s="168" t="s">
        <v>439</v>
      </c>
      <c r="F584" s="168" t="s">
        <v>408</v>
      </c>
      <c r="G584" s="167" t="str">
        <f>VLOOKUP(A584,Plano_V1!$A$584:$G$636,7,0)</f>
        <v>2. Em Teste</v>
      </c>
      <c r="H584" s="167" t="s">
        <v>177</v>
      </c>
      <c r="I584" s="176"/>
      <c r="J584" s="190" t="str">
        <f>IF(VLOOKUP(A584,'Aux - pivots1'!$A:$E,3,0)=0, "",VLOOKUP(A584,'Aux - pivots1'!$A:$E,3,0))</f>
        <v/>
      </c>
      <c r="K584" s="190" t="str">
        <f>IF(VLOOKUP(A584,'Aux - pivots1'!$A:$E,4,0)=0, "",VLOOKUP(A584,'Aux - pivots1'!$A:$E,4,0))</f>
        <v/>
      </c>
      <c r="L584" s="190" t="str">
        <f>IF(VLOOKUP(A584,'Aux - pivots1'!$A:$E,5,0)=0, "",VLOOKUP(A584,'Aux - pivots1'!$A:$E,5,0))</f>
        <v/>
      </c>
    </row>
    <row r="585" spans="1:12" ht="16.2">
      <c r="A585" s="31" t="str">
        <f t="shared" si="9"/>
        <v>lt002_insrmntgrss_cmmssn_incm</v>
      </c>
      <c r="B585" s="174" t="s">
        <v>32</v>
      </c>
      <c r="C585" s="169" t="s">
        <v>32</v>
      </c>
      <c r="D585" s="165" t="s">
        <v>40</v>
      </c>
      <c r="E585" s="168" t="s">
        <v>439</v>
      </c>
      <c r="F585" s="168" t="s">
        <v>409</v>
      </c>
      <c r="G585" s="167" t="str">
        <f>VLOOKUP(A585,Plano_V1!$A$584:$G$636,7,0)</f>
        <v>2. Em Teste</v>
      </c>
      <c r="H585" s="167" t="s">
        <v>177</v>
      </c>
      <c r="I585" s="176"/>
      <c r="J585" s="190" t="str">
        <f>IF(VLOOKUP(A585,'Aux - pivots1'!$A:$E,3,0)=0, "",VLOOKUP(A585,'Aux - pivots1'!$A:$E,3,0))</f>
        <v/>
      </c>
      <c r="K585" s="190" t="str">
        <f>IF(VLOOKUP(A585,'Aux - pivots1'!$A:$E,4,0)=0, "",VLOOKUP(A585,'Aux - pivots1'!$A:$E,4,0))</f>
        <v/>
      </c>
      <c r="L585" s="190" t="str">
        <f>IF(VLOOKUP(A585,'Aux - pivots1'!$A:$E,5,0)=0, "",VLOOKUP(A585,'Aux - pivots1'!$A:$E,5,0))</f>
        <v/>
      </c>
    </row>
    <row r="586" spans="1:12" ht="16.2">
      <c r="A586" s="31" t="str">
        <f t="shared" si="9"/>
        <v>lt002_insrmntgrss_cmmssn_incm_ccrr</v>
      </c>
      <c r="B586" s="174" t="s">
        <v>32</v>
      </c>
      <c r="C586" s="169" t="s">
        <v>32</v>
      </c>
      <c r="D586" s="165" t="s">
        <v>40</v>
      </c>
      <c r="E586" s="168" t="s">
        <v>439</v>
      </c>
      <c r="F586" s="168" t="s">
        <v>462</v>
      </c>
      <c r="G586" s="167" t="str">
        <f>VLOOKUP(A586,Plano_V1!$A$584:$G$636,7,0)</f>
        <v>2. Em Teste</v>
      </c>
      <c r="H586" s="167" t="s">
        <v>177</v>
      </c>
      <c r="I586" s="176"/>
      <c r="J586" s="190" t="str">
        <f>IF(VLOOKUP(A586,'Aux - pivots1'!$A:$E,3,0)=0, "",VLOOKUP(A586,'Aux - pivots1'!$A:$E,3,0))</f>
        <v/>
      </c>
      <c r="K586" s="190" t="str">
        <f>IF(VLOOKUP(A586,'Aux - pivots1'!$A:$E,4,0)=0, "",VLOOKUP(A586,'Aux - pivots1'!$A:$E,4,0))</f>
        <v/>
      </c>
      <c r="L586" s="190" t="str">
        <f>IF(VLOOKUP(A586,'Aux - pivots1'!$A:$E,5,0)=0, "",VLOOKUP(A586,'Aux - pivots1'!$A:$E,5,0))</f>
        <v/>
      </c>
    </row>
    <row r="587" spans="1:12" ht="16.2">
      <c r="A587" s="31" t="str">
        <f t="shared" si="9"/>
        <v>lt002_insrmntintrnl_trnsfr_rt</v>
      </c>
      <c r="B587" s="174" t="s">
        <v>32</v>
      </c>
      <c r="C587" s="169" t="s">
        <v>32</v>
      </c>
      <c r="D587" s="165" t="s">
        <v>40</v>
      </c>
      <c r="E587" s="168" t="s">
        <v>439</v>
      </c>
      <c r="F587" s="168" t="s">
        <v>463</v>
      </c>
      <c r="G587" s="167" t="str">
        <f>VLOOKUP(A587,Plano_V1!$A$584:$G$636,7,0)</f>
        <v>2. Em Teste</v>
      </c>
      <c r="H587" s="167" t="s">
        <v>177</v>
      </c>
      <c r="I587" s="176"/>
      <c r="J587" s="190" t="str">
        <f>IF(VLOOKUP(A587,'Aux - pivots1'!$A:$E,3,0)=0, "",VLOOKUP(A587,'Aux - pivots1'!$A:$E,3,0))</f>
        <v/>
      </c>
      <c r="K587" s="190" t="str">
        <f>IF(VLOOKUP(A587,'Aux - pivots1'!$A:$E,4,0)=0, "",VLOOKUP(A587,'Aux - pivots1'!$A:$E,4,0))</f>
        <v/>
      </c>
      <c r="L587" s="190" t="str">
        <f>IF(VLOOKUP(A587,'Aux - pivots1'!$A:$E,5,0)=0, "",VLOOKUP(A587,'Aux - pivots1'!$A:$E,5,0))</f>
        <v/>
      </c>
    </row>
    <row r="588" spans="1:12" ht="16.2">
      <c r="A588" s="31" t="str">
        <f t="shared" si="9"/>
        <v>lt002_insrmntgrss_cmmssn_expns</v>
      </c>
      <c r="B588" s="174" t="s">
        <v>32</v>
      </c>
      <c r="C588" s="169" t="s">
        <v>32</v>
      </c>
      <c r="D588" s="165" t="s">
        <v>40</v>
      </c>
      <c r="E588" s="168" t="s">
        <v>439</v>
      </c>
      <c r="F588" s="168" t="s">
        <v>464</v>
      </c>
      <c r="G588" s="167" t="str">
        <f>VLOOKUP(A588,Plano_V1!$A$584:$G$636,7,0)</f>
        <v>2. Em Teste</v>
      </c>
      <c r="H588" s="167" t="s">
        <v>177</v>
      </c>
      <c r="I588" s="176"/>
      <c r="J588" s="190" t="str">
        <f>IF(VLOOKUP(A588,'Aux - pivots1'!$A:$E,3,0)=0, "",VLOOKUP(A588,'Aux - pivots1'!$A:$E,3,0))</f>
        <v/>
      </c>
      <c r="K588" s="190" t="str">
        <f>IF(VLOOKUP(A588,'Aux - pivots1'!$A:$E,4,0)=0, "",VLOOKUP(A588,'Aux - pivots1'!$A:$E,4,0))</f>
        <v/>
      </c>
      <c r="L588" s="190" t="str">
        <f>IF(VLOOKUP(A588,'Aux - pivots1'!$A:$E,5,0)=0, "",VLOOKUP(A588,'Aux - pivots1'!$A:$E,5,0))</f>
        <v/>
      </c>
    </row>
    <row r="589" spans="1:12" ht="16.2">
      <c r="A589" s="31" t="str">
        <f t="shared" si="9"/>
        <v>lt002_insrmntgrss_cmmssn_expns_ccrr</v>
      </c>
      <c r="B589" s="174" t="s">
        <v>32</v>
      </c>
      <c r="C589" s="169" t="s">
        <v>32</v>
      </c>
      <c r="D589" s="165" t="s">
        <v>40</v>
      </c>
      <c r="E589" s="168" t="s">
        <v>439</v>
      </c>
      <c r="F589" s="168" t="s">
        <v>465</v>
      </c>
      <c r="G589" s="167" t="str">
        <f>VLOOKUP(A589,Plano_V1!$A$584:$G$636,7,0)</f>
        <v>2. Em Teste</v>
      </c>
      <c r="H589" s="167" t="s">
        <v>177</v>
      </c>
      <c r="I589" s="176"/>
      <c r="J589" s="190" t="str">
        <f>IF(VLOOKUP(A589,'Aux - pivots1'!$A:$E,3,0)=0, "",VLOOKUP(A589,'Aux - pivots1'!$A:$E,3,0))</f>
        <v/>
      </c>
      <c r="K589" s="190" t="str">
        <f>IF(VLOOKUP(A589,'Aux - pivots1'!$A:$E,4,0)=0, "",VLOOKUP(A589,'Aux - pivots1'!$A:$E,4,0))</f>
        <v/>
      </c>
      <c r="L589" s="190" t="str">
        <f>IF(VLOOKUP(A589,'Aux - pivots1'!$A:$E,5,0)=0, "",VLOOKUP(A589,'Aux - pivots1'!$A:$E,5,0))</f>
        <v/>
      </c>
    </row>
    <row r="590" spans="1:12" ht="16.2">
      <c r="A590" s="31" t="str">
        <f t="shared" si="9"/>
        <v>lt002_insrmntgrss_intrst_expns</v>
      </c>
      <c r="B590" s="174" t="s">
        <v>32</v>
      </c>
      <c r="C590" s="169" t="s">
        <v>32</v>
      </c>
      <c r="D590" s="165" t="s">
        <v>40</v>
      </c>
      <c r="E590" s="168" t="s">
        <v>439</v>
      </c>
      <c r="F590" s="168" t="s">
        <v>466</v>
      </c>
      <c r="G590" s="167" t="str">
        <f>VLOOKUP(A590,Plano_V1!$A$584:$G$636,7,0)</f>
        <v>2. Em Teste</v>
      </c>
      <c r="H590" s="167" t="s">
        <v>177</v>
      </c>
      <c r="I590" s="176"/>
      <c r="J590" s="190" t="str">
        <f>IF(VLOOKUP(A590,'Aux - pivots1'!$A:$E,3,0)=0, "",VLOOKUP(A590,'Aux - pivots1'!$A:$E,3,0))</f>
        <v/>
      </c>
      <c r="K590" s="190" t="str">
        <f>IF(VLOOKUP(A590,'Aux - pivots1'!$A:$E,4,0)=0, "",VLOOKUP(A590,'Aux - pivots1'!$A:$E,4,0))</f>
        <v/>
      </c>
      <c r="L590" s="190" t="str">
        <f>IF(VLOOKUP(A590,'Aux - pivots1'!$A:$E,5,0)=0, "",VLOOKUP(A590,'Aux - pivots1'!$A:$E,5,0))</f>
        <v/>
      </c>
    </row>
    <row r="591" spans="1:12" ht="16.2">
      <c r="A591" s="31" t="str">
        <f t="shared" si="9"/>
        <v>lt002_insrmntgrss_intrst_expns_ccrr</v>
      </c>
      <c r="B591" s="174" t="s">
        <v>32</v>
      </c>
      <c r="C591" s="169" t="s">
        <v>32</v>
      </c>
      <c r="D591" s="165" t="s">
        <v>40</v>
      </c>
      <c r="E591" s="168" t="s">
        <v>439</v>
      </c>
      <c r="F591" s="168" t="s">
        <v>467</v>
      </c>
      <c r="G591" s="167" t="str">
        <f>VLOOKUP(A591,Plano_V1!$A$584:$G$636,7,0)</f>
        <v>2. Em Teste</v>
      </c>
      <c r="H591" s="167" t="s">
        <v>177</v>
      </c>
      <c r="I591" s="176"/>
      <c r="J591" s="190" t="str">
        <f>IF(VLOOKUP(A591,'Aux - pivots1'!$A:$E,3,0)=0, "",VLOOKUP(A591,'Aux - pivots1'!$A:$E,3,0))</f>
        <v/>
      </c>
      <c r="K591" s="190" t="str">
        <f>IF(VLOOKUP(A591,'Aux - pivots1'!$A:$E,4,0)=0, "",VLOOKUP(A591,'Aux - pivots1'!$A:$E,4,0))</f>
        <v/>
      </c>
      <c r="L591" s="190" t="str">
        <f>IF(VLOOKUP(A591,'Aux - pivots1'!$A:$E,5,0)=0, "",VLOOKUP(A591,'Aux - pivots1'!$A:$E,5,0))</f>
        <v/>
      </c>
    </row>
    <row r="592" spans="1:12" ht="16.2">
      <c r="A592" s="31" t="str">
        <f t="shared" si="9"/>
        <v>lt002_insrmntgns_fnncl_trnsctn_exchng_dffrncs</v>
      </c>
      <c r="B592" s="174" t="s">
        <v>32</v>
      </c>
      <c r="C592" s="169" t="s">
        <v>32</v>
      </c>
      <c r="D592" s="165" t="s">
        <v>40</v>
      </c>
      <c r="E592" s="168" t="s">
        <v>439</v>
      </c>
      <c r="F592" s="168" t="s">
        <v>468</v>
      </c>
      <c r="G592" s="167" t="str">
        <f>VLOOKUP(A592,Plano_V1!$A$584:$G$636,7,0)</f>
        <v>2. Em Teste</v>
      </c>
      <c r="H592" s="167" t="s">
        <v>177</v>
      </c>
      <c r="I592" s="176"/>
      <c r="J592" s="190" t="str">
        <f>IF(VLOOKUP(A592,'Aux - pivots1'!$A:$E,3,0)=0, "",VLOOKUP(A592,'Aux - pivots1'!$A:$E,3,0))</f>
        <v/>
      </c>
      <c r="K592" s="190" t="str">
        <f>IF(VLOOKUP(A592,'Aux - pivots1'!$A:$E,4,0)=0, "",VLOOKUP(A592,'Aux - pivots1'!$A:$E,4,0))</f>
        <v/>
      </c>
      <c r="L592" s="190" t="str">
        <f>IF(VLOOKUP(A592,'Aux - pivots1'!$A:$E,5,0)=0, "",VLOOKUP(A592,'Aux - pivots1'!$A:$E,5,0))</f>
        <v/>
      </c>
    </row>
    <row r="593" spans="1:13" ht="16.2">
      <c r="A593" s="31" t="str">
        <f t="shared" si="9"/>
        <v>lt002_insrmntgns_fnncl_trnsctn_exchng_ccrr</v>
      </c>
      <c r="B593" s="174" t="s">
        <v>32</v>
      </c>
      <c r="C593" s="169" t="s">
        <v>32</v>
      </c>
      <c r="D593" s="165" t="s">
        <v>40</v>
      </c>
      <c r="E593" s="168" t="s">
        <v>439</v>
      </c>
      <c r="F593" s="168" t="s">
        <v>469</v>
      </c>
      <c r="G593" s="167" t="str">
        <f>VLOOKUP(A593,Plano_V1!$A$584:$G$636,7,0)</f>
        <v>2. Em Teste</v>
      </c>
      <c r="H593" s="167" t="s">
        <v>177</v>
      </c>
      <c r="I593" s="176"/>
      <c r="J593" s="190" t="str">
        <f>IF(VLOOKUP(A593,'Aux - pivots1'!$A:$E,3,0)=0, "",VLOOKUP(A593,'Aux - pivots1'!$A:$E,3,0))</f>
        <v/>
      </c>
      <c r="K593" s="190" t="str">
        <f>IF(VLOOKUP(A593,'Aux - pivots1'!$A:$E,4,0)=0, "",VLOOKUP(A593,'Aux - pivots1'!$A:$E,4,0))</f>
        <v/>
      </c>
      <c r="L593" s="190" t="str">
        <f>IF(VLOOKUP(A593,'Aux - pivots1'!$A:$E,5,0)=0, "",VLOOKUP(A593,'Aux - pivots1'!$A:$E,5,0))</f>
        <v/>
      </c>
    </row>
    <row r="594" spans="1:13" ht="16.2">
      <c r="A594" s="31" t="str">
        <f t="shared" si="9"/>
        <v>lt002_insrmntcnclld_instrmnt_stts</v>
      </c>
      <c r="B594" s="174" t="s">
        <v>32</v>
      </c>
      <c r="C594" s="169" t="s">
        <v>32</v>
      </c>
      <c r="D594" s="165" t="s">
        <v>40</v>
      </c>
      <c r="E594" s="168" t="s">
        <v>439</v>
      </c>
      <c r="F594" s="168" t="s">
        <v>470</v>
      </c>
      <c r="G594" s="167" t="str">
        <f>VLOOKUP(A594,Plano_V1!$A$584:$G$636,7,0)</f>
        <v>2. Em Teste</v>
      </c>
      <c r="H594" s="167" t="s">
        <v>177</v>
      </c>
      <c r="I594" s="176" t="s">
        <v>509</v>
      </c>
      <c r="J594" s="190">
        <f>IF(VLOOKUP(A594,'Aux - pivots1'!$A:$E,3,0)=0, "",VLOOKUP(A594,'Aux - pivots1'!$A:$E,3,0))</f>
        <v>45471</v>
      </c>
      <c r="K594" s="190">
        <f>IF(VLOOKUP(A594,'Aux - pivots1'!$A:$E,4,0)=0, "",VLOOKUP(A594,'Aux - pivots1'!$A:$E,4,0))</f>
        <v>45481</v>
      </c>
      <c r="L594" s="190">
        <f>IF(VLOOKUP(A594,'Aux - pivots1'!$A:$E,5,0)=0, "",VLOOKUP(A594,'Aux - pivots1'!$A:$E,5,0))</f>
        <v>45481</v>
      </c>
    </row>
    <row r="595" spans="1:13" ht="16.2">
      <c r="A595" s="31" t="str">
        <f t="shared" si="9"/>
        <v>lt002_insrmntsstnbl_indctr</v>
      </c>
      <c r="B595" s="174" t="s">
        <v>32</v>
      </c>
      <c r="C595" s="169" t="s">
        <v>32</v>
      </c>
      <c r="D595" s="165" t="s">
        <v>40</v>
      </c>
      <c r="E595" s="168" t="s">
        <v>439</v>
      </c>
      <c r="F595" s="168" t="s">
        <v>406</v>
      </c>
      <c r="G595" s="167" t="str">
        <f>VLOOKUP(A595,Plano_V1!$A$584:$G$636,7,0)</f>
        <v>2. Em Teste</v>
      </c>
      <c r="H595" s="167" t="s">
        <v>177</v>
      </c>
      <c r="I595" s="176" t="s">
        <v>509</v>
      </c>
      <c r="J595" s="190">
        <f>IF(VLOOKUP(A595,'Aux - pivots1'!$A:$E,3,0)=0, "",VLOOKUP(A595,'Aux - pivots1'!$A:$E,3,0))</f>
        <v>45471</v>
      </c>
      <c r="K595" s="190">
        <f>IF(VLOOKUP(A595,'Aux - pivots1'!$A:$E,4,0)=0, "",VLOOKUP(A595,'Aux - pivots1'!$A:$E,4,0))</f>
        <v>45481</v>
      </c>
      <c r="L595" s="190">
        <f>IF(VLOOKUP(A595,'Aux - pivots1'!$A:$E,5,0)=0, "",VLOOKUP(A595,'Aux - pivots1'!$A:$E,5,0))</f>
        <v>45481</v>
      </c>
    </row>
    <row r="596" spans="1:13" ht="16.2">
      <c r="A596" s="31" t="str">
        <f t="shared" si="9"/>
        <v>modesg_inp_emss_nacenome_pais</v>
      </c>
      <c r="B596" s="174" t="s">
        <v>28</v>
      </c>
      <c r="C596" s="169" t="s">
        <v>178</v>
      </c>
      <c r="D596" s="165" t="s">
        <v>40</v>
      </c>
      <c r="E596" s="166" t="s">
        <v>211</v>
      </c>
      <c r="F596" s="165" t="s">
        <v>214</v>
      </c>
      <c r="G596" s="167" t="s">
        <v>476</v>
      </c>
      <c r="H596" s="167" t="s">
        <v>476</v>
      </c>
      <c r="I596" s="176" t="s">
        <v>503</v>
      </c>
      <c r="J596" s="190" t="str">
        <f>IF(VLOOKUP(A596,'Aux - pivots1'!$A:$E,3,0)=0, "",VLOOKUP(A596,'Aux - pivots1'!$A:$E,3,0))</f>
        <v/>
      </c>
      <c r="K596" s="190" t="str">
        <f>IF(VLOOKUP(A596,'Aux - pivots1'!$A:$E,4,0)=0, "",VLOOKUP(A596,'Aux - pivots1'!$A:$E,4,0))</f>
        <v/>
      </c>
      <c r="L596" s="190" t="str">
        <f>IF(VLOOKUP(A596,'Aux - pivots1'!$A:$E,5,0)=0, "",VLOOKUP(A596,'Aux - pivots1'!$A:$E,5,0))</f>
        <v/>
      </c>
      <c r="M596" s="31"/>
    </row>
    <row r="597" spans="1:13" ht="16.2">
      <c r="A597" s="31" t="str">
        <f t="shared" si="9"/>
        <v>modesg_inp_emss_nacearea_atividade</v>
      </c>
      <c r="B597" s="174" t="s">
        <v>28</v>
      </c>
      <c r="C597" s="169" t="s">
        <v>178</v>
      </c>
      <c r="D597" s="165" t="s">
        <v>40</v>
      </c>
      <c r="E597" s="166" t="s">
        <v>211</v>
      </c>
      <c r="F597" s="165" t="s">
        <v>510</v>
      </c>
      <c r="G597" s="167" t="s">
        <v>476</v>
      </c>
      <c r="H597" s="167" t="s">
        <v>476</v>
      </c>
      <c r="I597" s="176" t="s">
        <v>503</v>
      </c>
      <c r="J597" s="190" t="str">
        <f>IF(VLOOKUP(A597,'Aux - pivots1'!$A:$E,3,0)=0, "",VLOOKUP(A597,'Aux - pivots1'!$A:$E,3,0))</f>
        <v/>
      </c>
      <c r="K597" s="190" t="str">
        <f>IF(VLOOKUP(A597,'Aux - pivots1'!$A:$E,4,0)=0, "",VLOOKUP(A597,'Aux - pivots1'!$A:$E,4,0))</f>
        <v/>
      </c>
      <c r="L597" s="190" t="str">
        <f>IF(VLOOKUP(A597,'Aux - pivots1'!$A:$E,5,0)=0, "",VLOOKUP(A597,'Aux - pivots1'!$A:$E,5,0))</f>
        <v/>
      </c>
      <c r="M597" s="31"/>
    </row>
    <row r="598" spans="1:13" ht="16.2">
      <c r="A598" s="31" t="str">
        <f t="shared" si="9"/>
        <v>modesg_inp_emss_nacetipo_atividade</v>
      </c>
      <c r="B598" s="174" t="s">
        <v>28</v>
      </c>
      <c r="C598" s="169" t="s">
        <v>178</v>
      </c>
      <c r="D598" s="165" t="s">
        <v>40</v>
      </c>
      <c r="E598" s="166" t="s">
        <v>211</v>
      </c>
      <c r="F598" s="165" t="s">
        <v>511</v>
      </c>
      <c r="G598" s="167" t="s">
        <v>476</v>
      </c>
      <c r="H598" s="167" t="s">
        <v>476</v>
      </c>
      <c r="I598" s="176" t="s">
        <v>503</v>
      </c>
      <c r="J598" s="190" t="str">
        <f>IF(VLOOKUP(A598,'Aux - pivots1'!$A:$E,3,0)=0, "",VLOOKUP(A598,'Aux - pivots1'!$A:$E,3,0))</f>
        <v/>
      </c>
      <c r="K598" s="190" t="str">
        <f>IF(VLOOKUP(A598,'Aux - pivots1'!$A:$E,4,0)=0, "",VLOOKUP(A598,'Aux - pivots1'!$A:$E,4,0))</f>
        <v/>
      </c>
      <c r="L598" s="190" t="str">
        <f>IF(VLOOKUP(A598,'Aux - pivots1'!$A:$E,5,0)=0, "",VLOOKUP(A598,'Aux - pivots1'!$A:$E,5,0))</f>
        <v/>
      </c>
      <c r="M598" s="31"/>
    </row>
    <row r="599" spans="1:13" ht="16.2">
      <c r="A599" s="31" t="str">
        <f t="shared" si="9"/>
        <v>modesg_inp_emss_nacesub_tipo_atividade_1</v>
      </c>
      <c r="B599" s="174" t="s">
        <v>28</v>
      </c>
      <c r="C599" s="169" t="s">
        <v>178</v>
      </c>
      <c r="D599" s="165" t="s">
        <v>40</v>
      </c>
      <c r="E599" s="166" t="s">
        <v>211</v>
      </c>
      <c r="F599" s="165" t="s">
        <v>512</v>
      </c>
      <c r="G599" s="167" t="s">
        <v>476</v>
      </c>
      <c r="H599" s="167" t="s">
        <v>476</v>
      </c>
      <c r="I599" s="176" t="s">
        <v>503</v>
      </c>
      <c r="J599" s="190" t="str">
        <f>IF(VLOOKUP(A599,'Aux - pivots1'!$A:$E,3,0)=0, "",VLOOKUP(A599,'Aux - pivots1'!$A:$E,3,0))</f>
        <v/>
      </c>
      <c r="K599" s="190" t="str">
        <f>IF(VLOOKUP(A599,'Aux - pivots1'!$A:$E,4,0)=0, "",VLOOKUP(A599,'Aux - pivots1'!$A:$E,4,0))</f>
        <v/>
      </c>
      <c r="L599" s="190" t="str">
        <f>IF(VLOOKUP(A599,'Aux - pivots1'!$A:$E,5,0)=0, "",VLOOKUP(A599,'Aux - pivots1'!$A:$E,5,0))</f>
        <v/>
      </c>
      <c r="M599" s="31"/>
    </row>
    <row r="600" spans="1:13" ht="16.2">
      <c r="A600" s="31" t="str">
        <f t="shared" si="9"/>
        <v>modesg_inp_emss_nacesub_tipo_atividade_2</v>
      </c>
      <c r="B600" s="174" t="s">
        <v>28</v>
      </c>
      <c r="C600" s="169" t="s">
        <v>178</v>
      </c>
      <c r="D600" s="165" t="s">
        <v>40</v>
      </c>
      <c r="E600" s="166" t="s">
        <v>211</v>
      </c>
      <c r="F600" s="165" t="s">
        <v>513</v>
      </c>
      <c r="G600" s="167" t="s">
        <v>476</v>
      </c>
      <c r="H600" s="167" t="s">
        <v>476</v>
      </c>
      <c r="I600" s="176" t="s">
        <v>503</v>
      </c>
      <c r="J600" s="190" t="str">
        <f>IF(VLOOKUP(A600,'Aux - pivots1'!$A:$E,3,0)=0, "",VLOOKUP(A600,'Aux - pivots1'!$A:$E,3,0))</f>
        <v/>
      </c>
      <c r="K600" s="190" t="str">
        <f>IF(VLOOKUP(A600,'Aux - pivots1'!$A:$E,4,0)=0, "",VLOOKUP(A600,'Aux - pivots1'!$A:$E,4,0))</f>
        <v/>
      </c>
      <c r="L600" s="190" t="str">
        <f>IF(VLOOKUP(A600,'Aux - pivots1'!$A:$E,5,0)=0, "",VLOOKUP(A600,'Aux - pivots1'!$A:$E,5,0))</f>
        <v/>
      </c>
      <c r="M600" s="31"/>
    </row>
    <row r="601" spans="1:13" ht="16.2">
      <c r="A601" s="31" t="str">
        <f t="shared" si="9"/>
        <v>modesg_inp_emss_naceunidades_unidade_funcional</v>
      </c>
      <c r="B601" s="174" t="s">
        <v>28</v>
      </c>
      <c r="C601" s="169" t="s">
        <v>178</v>
      </c>
      <c r="D601" s="165" t="s">
        <v>40</v>
      </c>
      <c r="E601" s="166" t="s">
        <v>211</v>
      </c>
      <c r="F601" s="165" t="s">
        <v>514</v>
      </c>
      <c r="G601" s="167" t="s">
        <v>476</v>
      </c>
      <c r="H601" s="167" t="s">
        <v>476</v>
      </c>
      <c r="I601" s="176" t="s">
        <v>503</v>
      </c>
      <c r="J601" s="190" t="str">
        <f>IF(VLOOKUP(A601,'Aux - pivots1'!$A:$E,3,0)=0, "",VLOOKUP(A601,'Aux - pivots1'!$A:$E,3,0))</f>
        <v/>
      </c>
      <c r="K601" s="190" t="str">
        <f>IF(VLOOKUP(A601,'Aux - pivots1'!$A:$E,4,0)=0, "",VLOOKUP(A601,'Aux - pivots1'!$A:$E,4,0))</f>
        <v/>
      </c>
      <c r="L601" s="190" t="str">
        <f>IF(VLOOKUP(A601,'Aux - pivots1'!$A:$E,5,0)=0, "",VLOOKUP(A601,'Aux - pivots1'!$A:$E,5,0))</f>
        <v/>
      </c>
      <c r="M601" s="31"/>
    </row>
    <row r="602" spans="1:13" ht="16.2">
      <c r="A602" s="31" t="str">
        <f t="shared" si="9"/>
        <v>modesg_inp_emss_nacefator_emissao</v>
      </c>
      <c r="B602" s="174" t="s">
        <v>28</v>
      </c>
      <c r="C602" s="169" t="s">
        <v>178</v>
      </c>
      <c r="D602" s="165" t="s">
        <v>40</v>
      </c>
      <c r="E602" s="166" t="s">
        <v>211</v>
      </c>
      <c r="F602" s="165" t="s">
        <v>515</v>
      </c>
      <c r="G602" s="167" t="s">
        <v>476</v>
      </c>
      <c r="H602" s="167" t="s">
        <v>476</v>
      </c>
      <c r="I602" s="176" t="s">
        <v>503</v>
      </c>
      <c r="J602" s="190" t="str">
        <f>IF(VLOOKUP(A602,'Aux - pivots1'!$A:$E,3,0)=0, "",VLOOKUP(A602,'Aux - pivots1'!$A:$E,3,0))</f>
        <v/>
      </c>
      <c r="K602" s="190" t="str">
        <f>IF(VLOOKUP(A602,'Aux - pivots1'!$A:$E,4,0)=0, "",VLOOKUP(A602,'Aux - pivots1'!$A:$E,4,0))</f>
        <v/>
      </c>
      <c r="L602" s="190" t="str">
        <f>IF(VLOOKUP(A602,'Aux - pivots1'!$A:$E,5,0)=0, "",VLOOKUP(A602,'Aux - pivots1'!$A:$E,5,0))</f>
        <v/>
      </c>
      <c r="M602" s="31"/>
    </row>
    <row r="603" spans="1:13" ht="16.2">
      <c r="A603" s="31" t="str">
        <f t="shared" si="9"/>
        <v>modesg_inp_km_medios_emss_vclsmedia_scp1_emss</v>
      </c>
      <c r="B603" s="174" t="s">
        <v>28</v>
      </c>
      <c r="C603" s="169" t="s">
        <v>178</v>
      </c>
      <c r="D603" s="165" t="s">
        <v>40</v>
      </c>
      <c r="E603" s="166" t="s">
        <v>206</v>
      </c>
      <c r="F603" s="165" t="s">
        <v>516</v>
      </c>
      <c r="G603" s="167" t="s">
        <v>476</v>
      </c>
      <c r="H603" s="167" t="s">
        <v>476</v>
      </c>
      <c r="I603" s="176" t="s">
        <v>503</v>
      </c>
      <c r="J603" s="190" t="str">
        <f>IF(VLOOKUP(A603,'Aux - pivots1'!$A:$E,3,0)=0, "",VLOOKUP(A603,'Aux - pivots1'!$A:$E,3,0))</f>
        <v/>
      </c>
      <c r="K603" s="190" t="str">
        <f>IF(VLOOKUP(A603,'Aux - pivots1'!$A:$E,4,0)=0, "",VLOOKUP(A603,'Aux - pivots1'!$A:$E,4,0))</f>
        <v/>
      </c>
      <c r="L603" s="190" t="str">
        <f>IF(VLOOKUP(A603,'Aux - pivots1'!$A:$E,5,0)=0, "",VLOOKUP(A603,'Aux - pivots1'!$A:$E,5,0))</f>
        <v/>
      </c>
      <c r="M603" s="31"/>
    </row>
    <row r="604" spans="1:13" ht="16.2">
      <c r="A604" s="31" t="str">
        <f t="shared" si="9"/>
        <v>modesg_inp_km_medios_emss_vclsmedia_scp2_emss</v>
      </c>
      <c r="B604" s="174" t="s">
        <v>28</v>
      </c>
      <c r="C604" s="169" t="s">
        <v>178</v>
      </c>
      <c r="D604" s="165" t="s">
        <v>40</v>
      </c>
      <c r="E604" s="166" t="s">
        <v>206</v>
      </c>
      <c r="F604" s="165" t="s">
        <v>517</v>
      </c>
      <c r="G604" s="167" t="s">
        <v>476</v>
      </c>
      <c r="H604" s="167" t="s">
        <v>476</v>
      </c>
      <c r="I604" s="176" t="s">
        <v>503</v>
      </c>
      <c r="J604" s="190" t="str">
        <f>IF(VLOOKUP(A604,'Aux - pivots1'!$A:$E,3,0)=0, "",VLOOKUP(A604,'Aux - pivots1'!$A:$E,3,0))</f>
        <v/>
      </c>
      <c r="K604" s="190" t="str">
        <f>IF(VLOOKUP(A604,'Aux - pivots1'!$A:$E,4,0)=0, "",VLOOKUP(A604,'Aux - pivots1'!$A:$E,4,0))</f>
        <v/>
      </c>
      <c r="L604" s="190" t="str">
        <f>IF(VLOOKUP(A604,'Aux - pivots1'!$A:$E,5,0)=0, "",VLOOKUP(A604,'Aux - pivots1'!$A:$E,5,0))</f>
        <v/>
      </c>
      <c r="M604" s="31"/>
    </row>
    <row r="605" spans="1:13" ht="16.2">
      <c r="A605" s="31" t="str">
        <f t="shared" si="9"/>
        <v>modesg_inp_km_medios_emss_vclsmedia_scp3_emss</v>
      </c>
      <c r="B605" s="179" t="s">
        <v>28</v>
      </c>
      <c r="C605" s="180" t="s">
        <v>178</v>
      </c>
      <c r="D605" s="181" t="s">
        <v>40</v>
      </c>
      <c r="E605" s="182" t="s">
        <v>206</v>
      </c>
      <c r="F605" s="181" t="s">
        <v>518</v>
      </c>
      <c r="G605" s="183" t="s">
        <v>476</v>
      </c>
      <c r="H605" s="167" t="s">
        <v>476</v>
      </c>
      <c r="I605" s="184" t="s">
        <v>503</v>
      </c>
      <c r="J605" s="190" t="str">
        <f>IF(VLOOKUP(A605,'Aux - pivots1'!$A:$E,3,0)=0, "",VLOOKUP(A605,'Aux - pivots1'!$A:$E,3,0))</f>
        <v/>
      </c>
      <c r="K605" s="190" t="str">
        <f>IF(VLOOKUP(A605,'Aux - pivots1'!$A:$E,4,0)=0, "",VLOOKUP(A605,'Aux - pivots1'!$A:$E,4,0))</f>
        <v/>
      </c>
      <c r="L605" s="190"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8"/>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62" t="s">
        <v>519</v>
      </c>
      <c r="B3" t="s">
        <v>520</v>
      </c>
      <c r="C3" t="s">
        <v>521</v>
      </c>
      <c r="D3" t="s">
        <v>522</v>
      </c>
      <c r="E3" t="s">
        <v>523</v>
      </c>
    </row>
    <row r="4" spans="1:5">
      <c r="A4" t="s">
        <v>524</v>
      </c>
      <c r="B4" s="198">
        <v>4</v>
      </c>
      <c r="C4" s="198"/>
      <c r="D4" s="198"/>
      <c r="E4" s="198"/>
    </row>
    <row r="5" spans="1:5">
      <c r="A5" t="s">
        <v>525</v>
      </c>
      <c r="B5" s="198">
        <v>4</v>
      </c>
      <c r="C5" s="198"/>
      <c r="D5" s="198"/>
      <c r="E5" s="198"/>
    </row>
    <row r="6" spans="1:5">
      <c r="A6" t="s">
        <v>526</v>
      </c>
      <c r="B6" s="198">
        <v>4</v>
      </c>
      <c r="C6" s="198"/>
      <c r="D6" s="198"/>
      <c r="E6" s="198"/>
    </row>
    <row r="7" spans="1:5">
      <c r="A7" t="s">
        <v>527</v>
      </c>
      <c r="B7" s="198">
        <v>4</v>
      </c>
      <c r="C7" s="198"/>
      <c r="D7" s="198"/>
      <c r="E7" s="198"/>
    </row>
    <row r="8" spans="1:5">
      <c r="A8" t="s">
        <v>528</v>
      </c>
      <c r="B8" s="198">
        <v>4</v>
      </c>
      <c r="C8" s="198"/>
      <c r="D8" s="198"/>
      <c r="E8" s="198"/>
    </row>
    <row r="9" spans="1:5">
      <c r="A9" t="s">
        <v>529</v>
      </c>
      <c r="B9" s="198">
        <v>4</v>
      </c>
      <c r="C9" s="198"/>
      <c r="D9" s="198"/>
      <c r="E9" s="198"/>
    </row>
    <row r="10" spans="1:5">
      <c r="A10" t="s">
        <v>530</v>
      </c>
      <c r="B10" s="198">
        <v>4</v>
      </c>
      <c r="C10" s="198"/>
      <c r="D10" s="198"/>
      <c r="E10" s="198"/>
    </row>
    <row r="11" spans="1:5">
      <c r="A11" t="s">
        <v>531</v>
      </c>
      <c r="B11" s="198">
        <v>4</v>
      </c>
      <c r="C11" s="198"/>
      <c r="D11" s="198"/>
      <c r="E11" s="198"/>
    </row>
    <row r="12" spans="1:5">
      <c r="A12" t="s">
        <v>532</v>
      </c>
      <c r="B12" s="198">
        <v>4</v>
      </c>
      <c r="C12" s="198"/>
      <c r="D12" s="198"/>
      <c r="E12" s="198"/>
    </row>
    <row r="13" spans="1:5">
      <c r="A13" t="s">
        <v>533</v>
      </c>
      <c r="B13" s="198">
        <v>4</v>
      </c>
      <c r="C13" s="198"/>
      <c r="D13" s="198"/>
      <c r="E13" s="198"/>
    </row>
    <row r="14" spans="1:5">
      <c r="A14" t="s">
        <v>534</v>
      </c>
      <c r="B14" s="198">
        <v>4</v>
      </c>
      <c r="C14" s="198"/>
      <c r="D14" s="198"/>
      <c r="E14" s="198"/>
    </row>
    <row r="15" spans="1:5">
      <c r="A15" t="s">
        <v>535</v>
      </c>
      <c r="B15" s="198">
        <v>4</v>
      </c>
      <c r="C15" s="198"/>
      <c r="D15" s="198"/>
      <c r="E15" s="198"/>
    </row>
    <row r="16" spans="1:5">
      <c r="A16" t="s">
        <v>536</v>
      </c>
      <c r="B16" s="198">
        <v>4</v>
      </c>
      <c r="C16" s="198"/>
      <c r="D16" s="198"/>
      <c r="E16" s="198"/>
    </row>
    <row r="17" spans="1:5">
      <c r="A17" t="s">
        <v>537</v>
      </c>
      <c r="B17" s="198">
        <v>5</v>
      </c>
      <c r="C17" s="198"/>
      <c r="D17" s="198"/>
      <c r="E17" s="198"/>
    </row>
    <row r="18" spans="1:5">
      <c r="A18" t="s">
        <v>538</v>
      </c>
      <c r="B18" s="198">
        <v>1</v>
      </c>
      <c r="C18" s="198"/>
      <c r="D18" s="198"/>
      <c r="E18" s="198"/>
    </row>
    <row r="19" spans="1:5">
      <c r="A19" t="s">
        <v>539</v>
      </c>
      <c r="B19" s="198">
        <v>1</v>
      </c>
      <c r="C19" s="198"/>
      <c r="D19" s="198"/>
      <c r="E19" s="198"/>
    </row>
    <row r="20" spans="1:5">
      <c r="A20" t="s">
        <v>540</v>
      </c>
      <c r="B20" s="198">
        <v>1</v>
      </c>
      <c r="C20" s="198"/>
      <c r="D20" s="198"/>
      <c r="E20" s="198"/>
    </row>
    <row r="21" spans="1:5">
      <c r="A21" t="s">
        <v>541</v>
      </c>
      <c r="B21" s="198">
        <v>1</v>
      </c>
      <c r="C21" s="198"/>
      <c r="D21" s="198"/>
      <c r="E21" s="198"/>
    </row>
    <row r="22" spans="1:5">
      <c r="A22" t="s">
        <v>542</v>
      </c>
      <c r="B22" s="198">
        <v>1</v>
      </c>
      <c r="C22" s="198"/>
      <c r="D22" s="198"/>
      <c r="E22" s="198"/>
    </row>
    <row r="23" spans="1:5">
      <c r="A23" t="s">
        <v>543</v>
      </c>
      <c r="B23" s="198">
        <v>5</v>
      </c>
      <c r="C23" s="198"/>
      <c r="D23" s="198"/>
      <c r="E23" s="198"/>
    </row>
    <row r="24" spans="1:5">
      <c r="A24" t="s">
        <v>544</v>
      </c>
      <c r="B24" s="198">
        <v>1</v>
      </c>
      <c r="C24" s="198"/>
      <c r="D24" s="198"/>
      <c r="E24" s="198"/>
    </row>
    <row r="25" spans="1:5">
      <c r="A25" t="s">
        <v>545</v>
      </c>
      <c r="B25" s="198">
        <v>0</v>
      </c>
      <c r="C25" s="198"/>
      <c r="D25" s="198"/>
      <c r="E25" s="198"/>
    </row>
    <row r="26" spans="1:5">
      <c r="A26" t="s">
        <v>546</v>
      </c>
      <c r="B26" s="198">
        <v>5</v>
      </c>
      <c r="C26" s="198"/>
      <c r="D26" s="198"/>
      <c r="E26" s="198"/>
    </row>
    <row r="27" spans="1:5">
      <c r="A27" t="s">
        <v>547</v>
      </c>
      <c r="B27" s="198">
        <v>5</v>
      </c>
      <c r="C27" s="198"/>
      <c r="D27" s="198"/>
      <c r="E27" s="198"/>
    </row>
    <row r="28" spans="1:5">
      <c r="A28" t="s">
        <v>548</v>
      </c>
      <c r="B28" s="198">
        <v>1</v>
      </c>
      <c r="C28" s="198"/>
      <c r="D28" s="198"/>
      <c r="E28" s="198"/>
    </row>
    <row r="29" spans="1:5">
      <c r="A29" t="s">
        <v>549</v>
      </c>
      <c r="B29" s="198">
        <v>1</v>
      </c>
      <c r="C29" s="198"/>
      <c r="D29" s="198"/>
      <c r="E29" s="198"/>
    </row>
    <row r="30" spans="1:5">
      <c r="A30" t="s">
        <v>550</v>
      </c>
      <c r="B30" s="198">
        <v>1</v>
      </c>
      <c r="C30" s="198"/>
      <c r="D30" s="198"/>
      <c r="E30" s="198"/>
    </row>
    <row r="31" spans="1:5">
      <c r="A31" t="s">
        <v>551</v>
      </c>
      <c r="B31" s="198">
        <v>5</v>
      </c>
      <c r="C31" s="198"/>
      <c r="D31" s="198"/>
      <c r="E31" s="198"/>
    </row>
    <row r="32" spans="1:5">
      <c r="A32" t="s">
        <v>552</v>
      </c>
      <c r="B32" s="198">
        <v>5</v>
      </c>
      <c r="C32" s="198"/>
      <c r="D32" s="198"/>
      <c r="E32" s="198"/>
    </row>
    <row r="33" spans="1:5">
      <c r="A33" t="s">
        <v>553</v>
      </c>
      <c r="B33" s="198">
        <v>1</v>
      </c>
      <c r="C33" s="198"/>
      <c r="D33" s="198"/>
      <c r="E33" s="198"/>
    </row>
    <row r="34" spans="1:5">
      <c r="A34" t="s">
        <v>554</v>
      </c>
      <c r="B34" s="198">
        <v>1</v>
      </c>
      <c r="C34" s="198"/>
      <c r="D34" s="198"/>
      <c r="E34" s="198"/>
    </row>
    <row r="35" spans="1:5">
      <c r="A35" t="s">
        <v>555</v>
      </c>
      <c r="B35" s="198">
        <v>1</v>
      </c>
      <c r="C35" s="198"/>
      <c r="D35" s="198"/>
      <c r="E35" s="198"/>
    </row>
    <row r="36" spans="1:5">
      <c r="A36" t="s">
        <v>556</v>
      </c>
      <c r="B36" s="198">
        <v>1</v>
      </c>
      <c r="C36" s="198"/>
      <c r="D36" s="198"/>
      <c r="E36" s="198"/>
    </row>
    <row r="37" spans="1:5">
      <c r="A37" t="s">
        <v>557</v>
      </c>
      <c r="B37" s="198">
        <v>1</v>
      </c>
      <c r="C37" s="198"/>
      <c r="D37" s="198"/>
      <c r="E37" s="198"/>
    </row>
    <row r="38" spans="1:5">
      <c r="A38" t="s">
        <v>558</v>
      </c>
      <c r="B38" s="198">
        <v>1</v>
      </c>
      <c r="C38" s="198"/>
      <c r="D38" s="198"/>
      <c r="E38" s="198"/>
    </row>
    <row r="39" spans="1:5">
      <c r="A39" t="s">
        <v>559</v>
      </c>
      <c r="B39" s="198">
        <v>1</v>
      </c>
      <c r="C39" s="198"/>
      <c r="D39" s="198"/>
      <c r="E39" s="198"/>
    </row>
    <row r="40" spans="1:5">
      <c r="A40" t="s">
        <v>560</v>
      </c>
      <c r="B40" s="198">
        <v>1</v>
      </c>
      <c r="C40" s="198"/>
      <c r="D40" s="198"/>
      <c r="E40" s="198"/>
    </row>
    <row r="41" spans="1:5">
      <c r="A41" t="s">
        <v>561</v>
      </c>
      <c r="B41" s="198">
        <v>1</v>
      </c>
      <c r="C41" s="198"/>
      <c r="D41" s="198"/>
      <c r="E41" s="198"/>
    </row>
    <row r="42" spans="1:5">
      <c r="A42" t="s">
        <v>562</v>
      </c>
      <c r="B42" s="198">
        <v>1</v>
      </c>
      <c r="C42" s="198"/>
      <c r="D42" s="198"/>
      <c r="E42" s="198"/>
    </row>
    <row r="43" spans="1:5">
      <c r="A43" t="s">
        <v>563</v>
      </c>
      <c r="B43" s="198">
        <v>1</v>
      </c>
      <c r="C43" s="198"/>
      <c r="D43" s="198"/>
      <c r="E43" s="198"/>
    </row>
    <row r="44" spans="1:5">
      <c r="A44" t="s">
        <v>564</v>
      </c>
      <c r="B44" s="198">
        <v>1</v>
      </c>
      <c r="C44" s="198"/>
      <c r="D44" s="198"/>
      <c r="E44" s="198"/>
    </row>
    <row r="45" spans="1:5">
      <c r="A45" t="s">
        <v>565</v>
      </c>
      <c r="B45" s="198">
        <v>1</v>
      </c>
      <c r="C45" s="198"/>
      <c r="D45" s="198"/>
      <c r="E45" s="198"/>
    </row>
    <row r="46" spans="1:5">
      <c r="A46" t="s">
        <v>566</v>
      </c>
      <c r="B46" s="198">
        <v>4</v>
      </c>
      <c r="C46" s="189">
        <v>45491</v>
      </c>
      <c r="D46" s="189">
        <v>45495</v>
      </c>
      <c r="E46" s="189">
        <v>45495</v>
      </c>
    </row>
    <row r="47" spans="1:5">
      <c r="A47" t="s">
        <v>567</v>
      </c>
      <c r="B47" s="198">
        <v>1</v>
      </c>
      <c r="C47" s="189">
        <v>45491</v>
      </c>
      <c r="D47" s="189">
        <v>45495</v>
      </c>
      <c r="E47" s="189">
        <v>45495</v>
      </c>
    </row>
    <row r="48" spans="1:5">
      <c r="A48" t="s">
        <v>568</v>
      </c>
      <c r="B48" s="198">
        <v>1</v>
      </c>
      <c r="C48" s="198"/>
      <c r="D48" s="198"/>
      <c r="E48" s="198"/>
    </row>
    <row r="49" spans="1:5">
      <c r="A49" t="s">
        <v>569</v>
      </c>
      <c r="B49" s="198">
        <v>1</v>
      </c>
      <c r="C49" s="198"/>
      <c r="D49" s="198"/>
      <c r="E49" s="198"/>
    </row>
    <row r="50" spans="1:5">
      <c r="A50" t="s">
        <v>570</v>
      </c>
      <c r="B50" s="198">
        <v>1</v>
      </c>
      <c r="C50" s="198"/>
      <c r="D50" s="198"/>
      <c r="E50" s="198"/>
    </row>
    <row r="51" spans="1:5">
      <c r="A51" t="s">
        <v>571</v>
      </c>
      <c r="B51" s="198">
        <v>1</v>
      </c>
      <c r="C51" s="198"/>
      <c r="D51" s="198"/>
      <c r="E51" s="198"/>
    </row>
    <row r="52" spans="1:5">
      <c r="A52" t="s">
        <v>572</v>
      </c>
      <c r="B52" s="198">
        <v>1</v>
      </c>
      <c r="C52" s="198"/>
      <c r="D52" s="198"/>
      <c r="E52" s="198"/>
    </row>
    <row r="53" spans="1:5">
      <c r="A53" t="s">
        <v>573</v>
      </c>
      <c r="B53" s="198">
        <v>1</v>
      </c>
      <c r="C53" s="198"/>
      <c r="D53" s="198"/>
      <c r="E53" s="198"/>
    </row>
    <row r="54" spans="1:5">
      <c r="A54" t="s">
        <v>574</v>
      </c>
      <c r="B54" s="198">
        <v>2</v>
      </c>
      <c r="C54" s="198"/>
      <c r="D54" s="198"/>
      <c r="E54" s="198"/>
    </row>
    <row r="55" spans="1:5">
      <c r="A55" t="s">
        <v>575</v>
      </c>
      <c r="B55" s="198">
        <v>2</v>
      </c>
      <c r="C55" s="198"/>
      <c r="D55" s="198"/>
      <c r="E55" s="198"/>
    </row>
    <row r="56" spans="1:5">
      <c r="A56" t="s">
        <v>576</v>
      </c>
      <c r="B56" s="198">
        <v>2</v>
      </c>
      <c r="C56" s="198"/>
      <c r="D56" s="198"/>
      <c r="E56" s="198"/>
    </row>
    <row r="57" spans="1:5">
      <c r="A57" t="s">
        <v>577</v>
      </c>
      <c r="B57" s="198">
        <v>2</v>
      </c>
      <c r="C57" s="198"/>
      <c r="D57" s="198"/>
      <c r="E57" s="198"/>
    </row>
    <row r="58" spans="1:5">
      <c r="A58" t="s">
        <v>578</v>
      </c>
      <c r="B58" s="198">
        <v>2</v>
      </c>
      <c r="C58" s="198"/>
      <c r="D58" s="198"/>
      <c r="E58" s="198"/>
    </row>
    <row r="59" spans="1:5">
      <c r="A59" t="s">
        <v>579</v>
      </c>
      <c r="B59" s="198">
        <v>2</v>
      </c>
      <c r="C59" s="198"/>
      <c r="D59" s="198"/>
      <c r="E59" s="198"/>
    </row>
    <row r="60" spans="1:5">
      <c r="A60" t="s">
        <v>580</v>
      </c>
      <c r="B60" s="198">
        <v>2</v>
      </c>
      <c r="C60" s="198"/>
      <c r="D60" s="198"/>
      <c r="E60" s="198"/>
    </row>
    <row r="61" spans="1:5">
      <c r="A61" t="s">
        <v>581</v>
      </c>
      <c r="B61" s="198">
        <v>2</v>
      </c>
      <c r="C61" s="198"/>
      <c r="D61" s="198"/>
      <c r="E61" s="198"/>
    </row>
    <row r="62" spans="1:5">
      <c r="A62" t="s">
        <v>582</v>
      </c>
      <c r="B62" s="198">
        <v>2</v>
      </c>
      <c r="C62" s="198"/>
      <c r="D62" s="198"/>
      <c r="E62" s="198"/>
    </row>
    <row r="63" spans="1:5">
      <c r="A63" t="s">
        <v>583</v>
      </c>
      <c r="B63" s="198">
        <v>2</v>
      </c>
      <c r="C63" s="198"/>
      <c r="D63" s="198"/>
      <c r="E63" s="198"/>
    </row>
    <row r="64" spans="1:5">
      <c r="A64" t="s">
        <v>584</v>
      </c>
      <c r="B64" s="198">
        <v>2</v>
      </c>
      <c r="C64" s="198"/>
      <c r="D64" s="198"/>
      <c r="E64" s="198"/>
    </row>
    <row r="65" spans="1:5">
      <c r="A65" t="s">
        <v>585</v>
      </c>
      <c r="B65" s="198">
        <v>2</v>
      </c>
      <c r="C65" s="198"/>
      <c r="D65" s="198"/>
      <c r="E65" s="198"/>
    </row>
    <row r="66" spans="1:5">
      <c r="A66" t="s">
        <v>586</v>
      </c>
      <c r="B66" s="198">
        <v>1</v>
      </c>
      <c r="C66" s="198"/>
      <c r="D66" s="198"/>
      <c r="E66" s="198"/>
    </row>
    <row r="67" spans="1:5">
      <c r="A67" t="s">
        <v>587</v>
      </c>
      <c r="B67" s="198">
        <v>2</v>
      </c>
      <c r="C67" s="198"/>
      <c r="D67" s="198"/>
      <c r="E67" s="198"/>
    </row>
    <row r="68" spans="1:5">
      <c r="A68" t="s">
        <v>588</v>
      </c>
      <c r="B68" s="198">
        <v>2</v>
      </c>
      <c r="C68" s="198"/>
      <c r="D68" s="198"/>
      <c r="E68" s="198"/>
    </row>
    <row r="69" spans="1:5">
      <c r="A69" t="s">
        <v>589</v>
      </c>
      <c r="B69" s="198">
        <v>2</v>
      </c>
      <c r="C69" s="198"/>
      <c r="D69" s="198"/>
      <c r="E69" s="198"/>
    </row>
    <row r="70" spans="1:5">
      <c r="A70" t="s">
        <v>590</v>
      </c>
      <c r="B70" s="198">
        <v>2</v>
      </c>
      <c r="C70" s="198"/>
      <c r="D70" s="198"/>
      <c r="E70" s="198"/>
    </row>
    <row r="71" spans="1:5">
      <c r="A71" t="s">
        <v>591</v>
      </c>
      <c r="B71" s="198">
        <v>2</v>
      </c>
      <c r="C71" s="198"/>
      <c r="D71" s="198"/>
      <c r="E71" s="198"/>
    </row>
    <row r="72" spans="1:5">
      <c r="A72" t="s">
        <v>592</v>
      </c>
      <c r="B72" s="198">
        <v>2</v>
      </c>
      <c r="C72" s="198"/>
      <c r="D72" s="198"/>
      <c r="E72" s="198"/>
    </row>
    <row r="73" spans="1:5">
      <c r="A73" t="s">
        <v>593</v>
      </c>
      <c r="B73" s="198">
        <v>2</v>
      </c>
      <c r="C73" s="198"/>
      <c r="D73" s="198"/>
      <c r="E73" s="198"/>
    </row>
    <row r="74" spans="1:5">
      <c r="A74" t="s">
        <v>594</v>
      </c>
      <c r="B74" s="198">
        <v>2</v>
      </c>
      <c r="C74" s="198"/>
      <c r="D74" s="198"/>
      <c r="E74" s="198"/>
    </row>
    <row r="75" spans="1:5">
      <c r="A75" t="s">
        <v>595</v>
      </c>
      <c r="B75" s="198">
        <v>2</v>
      </c>
      <c r="C75" s="198"/>
      <c r="D75" s="198"/>
      <c r="E75" s="198"/>
    </row>
    <row r="76" spans="1:5">
      <c r="A76" t="s">
        <v>596</v>
      </c>
      <c r="B76" s="198">
        <v>2</v>
      </c>
      <c r="C76" s="198"/>
      <c r="D76" s="198"/>
      <c r="E76" s="198"/>
    </row>
    <row r="77" spans="1:5">
      <c r="A77" t="s">
        <v>597</v>
      </c>
      <c r="B77" s="198">
        <v>2</v>
      </c>
      <c r="C77" s="198"/>
      <c r="D77" s="198"/>
      <c r="E77" s="198"/>
    </row>
    <row r="78" spans="1:5">
      <c r="A78" t="s">
        <v>598</v>
      </c>
      <c r="B78" s="198">
        <v>2</v>
      </c>
      <c r="C78" s="198"/>
      <c r="D78" s="198"/>
      <c r="E78" s="198"/>
    </row>
    <row r="79" spans="1:5">
      <c r="A79" t="s">
        <v>599</v>
      </c>
      <c r="B79" s="198">
        <v>2</v>
      </c>
      <c r="C79" s="198"/>
      <c r="D79" s="198"/>
      <c r="E79" s="198"/>
    </row>
    <row r="80" spans="1:5">
      <c r="A80" t="s">
        <v>600</v>
      </c>
      <c r="B80" s="198">
        <v>2</v>
      </c>
      <c r="C80" s="198"/>
      <c r="D80" s="198"/>
      <c r="E80" s="198"/>
    </row>
    <row r="81" spans="1:5">
      <c r="A81" t="s">
        <v>601</v>
      </c>
      <c r="B81" s="198">
        <v>2</v>
      </c>
      <c r="C81" s="198"/>
      <c r="D81" s="198"/>
      <c r="E81" s="198"/>
    </row>
    <row r="82" spans="1:5">
      <c r="A82" t="s">
        <v>602</v>
      </c>
      <c r="B82" s="198">
        <v>2</v>
      </c>
      <c r="C82" s="198"/>
      <c r="D82" s="198"/>
      <c r="E82" s="198"/>
    </row>
    <row r="83" spans="1:5">
      <c r="A83" t="s">
        <v>603</v>
      </c>
      <c r="B83" s="198">
        <v>2</v>
      </c>
      <c r="C83" s="198"/>
      <c r="D83" s="198"/>
      <c r="E83" s="198"/>
    </row>
    <row r="84" spans="1:5">
      <c r="A84" t="s">
        <v>604</v>
      </c>
      <c r="B84" s="198">
        <v>2</v>
      </c>
      <c r="C84" s="198"/>
      <c r="D84" s="198"/>
      <c r="E84" s="198"/>
    </row>
    <row r="85" spans="1:5">
      <c r="A85" t="s">
        <v>605</v>
      </c>
      <c r="B85" s="198">
        <v>2</v>
      </c>
      <c r="C85" s="198"/>
      <c r="D85" s="198"/>
      <c r="E85" s="198"/>
    </row>
    <row r="86" spans="1:5">
      <c r="A86" t="s">
        <v>606</v>
      </c>
      <c r="B86" s="198">
        <v>2</v>
      </c>
      <c r="C86" s="198"/>
      <c r="D86" s="198"/>
      <c r="E86" s="198"/>
    </row>
    <row r="87" spans="1:5">
      <c r="A87" t="s">
        <v>607</v>
      </c>
      <c r="B87" s="198">
        <v>2</v>
      </c>
      <c r="C87" s="198"/>
      <c r="D87" s="198"/>
      <c r="E87" s="198"/>
    </row>
    <row r="88" spans="1:5">
      <c r="A88" t="s">
        <v>608</v>
      </c>
      <c r="B88" s="198">
        <v>2</v>
      </c>
      <c r="C88" s="198"/>
      <c r="D88" s="198"/>
      <c r="E88" s="198"/>
    </row>
    <row r="89" spans="1:5">
      <c r="A89" t="s">
        <v>609</v>
      </c>
      <c r="B89" s="198">
        <v>2</v>
      </c>
      <c r="C89" s="198"/>
      <c r="D89" s="198"/>
      <c r="E89" s="198"/>
    </row>
    <row r="90" spans="1:5">
      <c r="A90" t="s">
        <v>610</v>
      </c>
      <c r="B90" s="198">
        <v>2</v>
      </c>
      <c r="C90" s="198"/>
      <c r="D90" s="198"/>
      <c r="E90" s="198"/>
    </row>
    <row r="91" spans="1:5">
      <c r="A91" t="s">
        <v>611</v>
      </c>
      <c r="B91" s="198">
        <v>2</v>
      </c>
      <c r="C91" s="198"/>
      <c r="D91" s="198"/>
      <c r="E91" s="198"/>
    </row>
    <row r="92" spans="1:5">
      <c r="A92" t="s">
        <v>612</v>
      </c>
      <c r="B92" s="198">
        <v>2</v>
      </c>
      <c r="C92" s="198"/>
      <c r="D92" s="198"/>
      <c r="E92" s="198"/>
    </row>
    <row r="93" spans="1:5">
      <c r="A93" t="s">
        <v>613</v>
      </c>
      <c r="B93" s="198">
        <v>2</v>
      </c>
      <c r="C93" s="198"/>
      <c r="D93" s="198"/>
      <c r="E93" s="198"/>
    </row>
    <row r="94" spans="1:5">
      <c r="A94" t="s">
        <v>614</v>
      </c>
      <c r="B94" s="198">
        <v>2</v>
      </c>
      <c r="C94" s="198"/>
      <c r="D94" s="198"/>
      <c r="E94" s="198"/>
    </row>
    <row r="95" spans="1:5">
      <c r="A95" t="s">
        <v>615</v>
      </c>
      <c r="B95" s="198">
        <v>2</v>
      </c>
      <c r="C95" s="198"/>
      <c r="D95" s="198"/>
      <c r="E95" s="198"/>
    </row>
    <row r="96" spans="1:5">
      <c r="A96" t="s">
        <v>616</v>
      </c>
      <c r="B96" s="198">
        <v>2</v>
      </c>
      <c r="C96" s="198"/>
      <c r="D96" s="198"/>
      <c r="E96" s="198"/>
    </row>
    <row r="97" spans="1:5">
      <c r="A97" t="s">
        <v>617</v>
      </c>
      <c r="B97" s="198">
        <v>2</v>
      </c>
      <c r="C97" s="198"/>
      <c r="D97" s="198"/>
      <c r="E97" s="198"/>
    </row>
    <row r="98" spans="1:5">
      <c r="A98" t="s">
        <v>618</v>
      </c>
      <c r="B98" s="198">
        <v>2</v>
      </c>
      <c r="C98" s="198"/>
      <c r="D98" s="198"/>
      <c r="E98" s="198"/>
    </row>
    <row r="99" spans="1:5">
      <c r="A99" t="s">
        <v>619</v>
      </c>
      <c r="B99" s="198">
        <v>2</v>
      </c>
      <c r="C99" s="198"/>
      <c r="D99" s="198"/>
      <c r="E99" s="198"/>
    </row>
    <row r="100" spans="1:5">
      <c r="A100" t="s">
        <v>620</v>
      </c>
      <c r="B100" s="198">
        <v>2</v>
      </c>
      <c r="C100" s="198"/>
      <c r="D100" s="198"/>
      <c r="E100" s="198"/>
    </row>
    <row r="101" spans="1:5">
      <c r="A101" t="s">
        <v>621</v>
      </c>
      <c r="B101" s="198">
        <v>2</v>
      </c>
      <c r="C101" s="198"/>
      <c r="D101" s="198"/>
      <c r="E101" s="198"/>
    </row>
    <row r="102" spans="1:5">
      <c r="A102" t="s">
        <v>622</v>
      </c>
      <c r="B102" s="198">
        <v>2</v>
      </c>
      <c r="C102" s="198"/>
      <c r="D102" s="198"/>
      <c r="E102" s="198"/>
    </row>
    <row r="103" spans="1:5">
      <c r="A103" t="s">
        <v>623</v>
      </c>
      <c r="B103" s="198">
        <v>2</v>
      </c>
      <c r="C103" s="198"/>
      <c r="D103" s="198"/>
      <c r="E103" s="198"/>
    </row>
    <row r="104" spans="1:5">
      <c r="A104" t="s">
        <v>624</v>
      </c>
      <c r="B104" s="198">
        <v>2</v>
      </c>
      <c r="C104" s="198"/>
      <c r="D104" s="198"/>
      <c r="E104" s="198"/>
    </row>
    <row r="105" spans="1:5">
      <c r="A105" t="s">
        <v>625</v>
      </c>
      <c r="B105" s="198">
        <v>2</v>
      </c>
      <c r="C105" s="198"/>
      <c r="D105" s="198"/>
      <c r="E105" s="198"/>
    </row>
    <row r="106" spans="1:5">
      <c r="A106" t="s">
        <v>626</v>
      </c>
      <c r="B106" s="198">
        <v>2</v>
      </c>
      <c r="C106" s="198"/>
      <c r="D106" s="198"/>
      <c r="E106" s="198"/>
    </row>
    <row r="107" spans="1:5">
      <c r="A107" t="s">
        <v>627</v>
      </c>
      <c r="B107" s="198">
        <v>2</v>
      </c>
      <c r="C107" s="198"/>
      <c r="D107" s="198"/>
      <c r="E107" s="198"/>
    </row>
    <row r="108" spans="1:5">
      <c r="A108" t="s">
        <v>628</v>
      </c>
      <c r="B108" s="198">
        <v>2</v>
      </c>
      <c r="C108" s="198"/>
      <c r="D108" s="198"/>
      <c r="E108" s="198"/>
    </row>
    <row r="109" spans="1:5">
      <c r="A109" t="s">
        <v>629</v>
      </c>
      <c r="B109" s="198">
        <v>2</v>
      </c>
      <c r="C109" s="198"/>
      <c r="D109" s="198"/>
      <c r="E109" s="198"/>
    </row>
    <row r="110" spans="1:5">
      <c r="A110" t="s">
        <v>630</v>
      </c>
      <c r="B110" s="198">
        <v>2</v>
      </c>
      <c r="C110" s="198"/>
      <c r="D110" s="198"/>
      <c r="E110" s="198"/>
    </row>
    <row r="111" spans="1:5">
      <c r="A111" t="s">
        <v>631</v>
      </c>
      <c r="B111" s="198">
        <v>2</v>
      </c>
      <c r="C111" s="198"/>
      <c r="D111" s="198"/>
      <c r="E111" s="198"/>
    </row>
    <row r="112" spans="1:5">
      <c r="A112" t="s">
        <v>632</v>
      </c>
      <c r="B112" s="198">
        <v>2</v>
      </c>
      <c r="C112" s="198"/>
      <c r="D112" s="198"/>
      <c r="E112" s="198"/>
    </row>
    <row r="113" spans="1:5">
      <c r="A113" t="s">
        <v>633</v>
      </c>
      <c r="B113" s="198">
        <v>2</v>
      </c>
      <c r="C113" s="198"/>
      <c r="D113" s="198"/>
      <c r="E113" s="198"/>
    </row>
    <row r="114" spans="1:5">
      <c r="A114" t="s">
        <v>634</v>
      </c>
      <c r="B114" s="198">
        <v>2</v>
      </c>
      <c r="C114" s="198"/>
      <c r="D114" s="198"/>
      <c r="E114" s="198"/>
    </row>
    <row r="115" spans="1:5">
      <c r="A115" t="s">
        <v>635</v>
      </c>
      <c r="B115" s="198">
        <v>2</v>
      </c>
      <c r="C115" s="198"/>
      <c r="D115" s="198"/>
      <c r="E115" s="198"/>
    </row>
    <row r="116" spans="1:5">
      <c r="A116" t="s">
        <v>636</v>
      </c>
      <c r="B116" s="198">
        <v>1</v>
      </c>
      <c r="C116" s="198"/>
      <c r="D116" s="198"/>
      <c r="E116" s="198"/>
    </row>
    <row r="117" spans="1:5">
      <c r="A117" t="s">
        <v>637</v>
      </c>
      <c r="B117" s="198">
        <v>1</v>
      </c>
      <c r="C117" s="198"/>
      <c r="D117" s="198"/>
      <c r="E117" s="198"/>
    </row>
    <row r="118" spans="1:5">
      <c r="A118" t="s">
        <v>638</v>
      </c>
      <c r="B118" s="198">
        <v>1</v>
      </c>
      <c r="C118" s="198"/>
      <c r="D118" s="198"/>
      <c r="E118" s="198"/>
    </row>
    <row r="119" spans="1:5">
      <c r="A119" t="s">
        <v>639</v>
      </c>
      <c r="B119" s="198">
        <v>0</v>
      </c>
      <c r="C119" s="198"/>
      <c r="D119" s="198"/>
      <c r="E119" s="198"/>
    </row>
    <row r="120" spans="1:5">
      <c r="A120" t="s">
        <v>640</v>
      </c>
      <c r="B120" s="198">
        <v>2</v>
      </c>
      <c r="C120" s="198"/>
      <c r="D120" s="198"/>
      <c r="E120" s="198"/>
    </row>
    <row r="121" spans="1:5">
      <c r="A121" t="s">
        <v>641</v>
      </c>
      <c r="B121" s="198">
        <v>2</v>
      </c>
      <c r="C121" s="198"/>
      <c r="D121" s="198"/>
      <c r="E121" s="198"/>
    </row>
    <row r="122" spans="1:5">
      <c r="A122" t="s">
        <v>642</v>
      </c>
      <c r="B122" s="198">
        <v>2</v>
      </c>
      <c r="C122" s="198"/>
      <c r="D122" s="198"/>
      <c r="E122" s="198"/>
    </row>
    <row r="123" spans="1:5">
      <c r="A123" t="s">
        <v>643</v>
      </c>
      <c r="B123" s="198">
        <v>2</v>
      </c>
      <c r="C123" s="198"/>
      <c r="D123" s="198"/>
      <c r="E123" s="198"/>
    </row>
    <row r="124" spans="1:5">
      <c r="A124" t="s">
        <v>644</v>
      </c>
      <c r="B124" s="198">
        <v>2</v>
      </c>
      <c r="C124" s="198"/>
      <c r="D124" s="198"/>
      <c r="E124" s="198"/>
    </row>
    <row r="125" spans="1:5">
      <c r="A125" t="s">
        <v>645</v>
      </c>
      <c r="B125" s="198">
        <v>2</v>
      </c>
      <c r="C125" s="198"/>
      <c r="D125" s="198"/>
      <c r="E125" s="198"/>
    </row>
    <row r="126" spans="1:5">
      <c r="A126" t="s">
        <v>646</v>
      </c>
      <c r="B126" s="198">
        <v>2</v>
      </c>
      <c r="C126" s="198"/>
      <c r="D126" s="198"/>
      <c r="E126" s="198"/>
    </row>
    <row r="127" spans="1:5">
      <c r="A127" t="s">
        <v>647</v>
      </c>
      <c r="B127" s="198">
        <v>2</v>
      </c>
      <c r="C127" s="198"/>
      <c r="D127" s="198"/>
      <c r="E127" s="198"/>
    </row>
    <row r="128" spans="1:5">
      <c r="A128" t="s">
        <v>648</v>
      </c>
      <c r="B128" s="198">
        <v>2</v>
      </c>
      <c r="C128" s="198"/>
      <c r="D128" s="198"/>
      <c r="E128" s="198"/>
    </row>
    <row r="129" spans="1:5">
      <c r="A129" t="s">
        <v>649</v>
      </c>
      <c r="B129" s="198">
        <v>0</v>
      </c>
      <c r="C129" s="198"/>
      <c r="D129" s="198"/>
      <c r="E129" s="198"/>
    </row>
    <row r="130" spans="1:5">
      <c r="A130" t="s">
        <v>650</v>
      </c>
      <c r="B130" s="198">
        <v>0</v>
      </c>
      <c r="C130" s="198"/>
      <c r="D130" s="198"/>
      <c r="E130" s="198"/>
    </row>
    <row r="131" spans="1:5">
      <c r="A131" t="s">
        <v>651</v>
      </c>
      <c r="B131" s="198">
        <v>2</v>
      </c>
      <c r="C131" s="198"/>
      <c r="D131" s="198"/>
      <c r="E131" s="198"/>
    </row>
    <row r="132" spans="1:5">
      <c r="A132" t="s">
        <v>652</v>
      </c>
      <c r="B132" s="198">
        <v>2</v>
      </c>
      <c r="C132" s="198"/>
      <c r="D132" s="198"/>
      <c r="E132" s="198"/>
    </row>
    <row r="133" spans="1:5">
      <c r="A133" t="s">
        <v>653</v>
      </c>
      <c r="B133" s="198">
        <v>2</v>
      </c>
      <c r="C133" s="198"/>
      <c r="D133" s="198"/>
      <c r="E133" s="198"/>
    </row>
    <row r="134" spans="1:5">
      <c r="A134" t="s">
        <v>654</v>
      </c>
      <c r="B134" s="198">
        <v>1</v>
      </c>
      <c r="C134" s="198"/>
      <c r="D134" s="198"/>
      <c r="E134" s="198"/>
    </row>
    <row r="135" spans="1:5">
      <c r="A135" t="s">
        <v>655</v>
      </c>
      <c r="B135" s="198">
        <v>1</v>
      </c>
      <c r="C135" s="198"/>
      <c r="D135" s="198"/>
      <c r="E135" s="198"/>
    </row>
    <row r="136" spans="1:5">
      <c r="A136" t="s">
        <v>656</v>
      </c>
      <c r="B136" s="198">
        <v>1</v>
      </c>
      <c r="C136" s="198"/>
      <c r="D136" s="198"/>
      <c r="E136" s="198"/>
    </row>
    <row r="137" spans="1:5">
      <c r="A137" t="s">
        <v>657</v>
      </c>
      <c r="B137" s="198">
        <v>1</v>
      </c>
      <c r="C137" s="198"/>
      <c r="D137" s="198"/>
      <c r="E137" s="198"/>
    </row>
    <row r="138" spans="1:5">
      <c r="A138" t="s">
        <v>658</v>
      </c>
      <c r="B138" s="198">
        <v>1</v>
      </c>
      <c r="C138" s="198"/>
      <c r="D138" s="198"/>
      <c r="E138" s="198"/>
    </row>
    <row r="139" spans="1:5">
      <c r="A139" t="s">
        <v>659</v>
      </c>
      <c r="B139" s="198">
        <v>1</v>
      </c>
      <c r="C139" s="198"/>
      <c r="D139" s="198"/>
      <c r="E139" s="198"/>
    </row>
    <row r="140" spans="1:5">
      <c r="A140" t="s">
        <v>660</v>
      </c>
      <c r="B140" s="198">
        <v>1</v>
      </c>
      <c r="C140" s="198"/>
      <c r="D140" s="198"/>
      <c r="E140" s="198"/>
    </row>
    <row r="141" spans="1:5">
      <c r="A141" t="s">
        <v>661</v>
      </c>
      <c r="B141" s="198">
        <v>2</v>
      </c>
      <c r="C141" s="198"/>
      <c r="D141" s="198"/>
      <c r="E141" s="198"/>
    </row>
    <row r="142" spans="1:5">
      <c r="A142" t="s">
        <v>662</v>
      </c>
      <c r="B142" s="198">
        <v>2</v>
      </c>
      <c r="C142" s="198"/>
      <c r="D142" s="198"/>
      <c r="E142" s="198"/>
    </row>
    <row r="143" spans="1:5">
      <c r="A143" t="s">
        <v>663</v>
      </c>
      <c r="B143" s="198">
        <v>2</v>
      </c>
      <c r="C143" s="198"/>
      <c r="D143" s="198"/>
      <c r="E143" s="198"/>
    </row>
    <row r="144" spans="1:5">
      <c r="A144" t="s">
        <v>664</v>
      </c>
      <c r="B144" s="198">
        <v>0</v>
      </c>
      <c r="C144" s="198"/>
      <c r="D144" s="198"/>
      <c r="E144" s="198"/>
    </row>
    <row r="145" spans="1:5">
      <c r="A145" t="s">
        <v>665</v>
      </c>
      <c r="B145" s="198">
        <v>2</v>
      </c>
      <c r="C145" s="198"/>
      <c r="D145" s="198"/>
      <c r="E145" s="198"/>
    </row>
    <row r="146" spans="1:5">
      <c r="A146" t="s">
        <v>666</v>
      </c>
      <c r="B146" s="198">
        <v>2</v>
      </c>
      <c r="C146" s="198"/>
      <c r="D146" s="198"/>
      <c r="E146" s="198"/>
    </row>
    <row r="147" spans="1:5">
      <c r="A147" t="s">
        <v>667</v>
      </c>
      <c r="B147" s="198">
        <v>2</v>
      </c>
      <c r="C147" s="198"/>
      <c r="D147" s="198"/>
      <c r="E147" s="198"/>
    </row>
    <row r="148" spans="1:5">
      <c r="A148" t="s">
        <v>668</v>
      </c>
      <c r="B148" s="198">
        <v>2</v>
      </c>
      <c r="C148" s="198"/>
      <c r="D148" s="198"/>
      <c r="E148" s="198"/>
    </row>
    <row r="149" spans="1:5">
      <c r="A149" t="s">
        <v>669</v>
      </c>
      <c r="B149" s="198">
        <v>2</v>
      </c>
      <c r="C149" s="198"/>
      <c r="D149" s="198"/>
      <c r="E149" s="198"/>
    </row>
    <row r="150" spans="1:5">
      <c r="A150" t="s">
        <v>670</v>
      </c>
      <c r="B150" s="198">
        <v>0</v>
      </c>
      <c r="C150" s="198"/>
      <c r="D150" s="198"/>
      <c r="E150" s="198"/>
    </row>
    <row r="151" spans="1:5">
      <c r="A151" t="s">
        <v>671</v>
      </c>
      <c r="B151" s="198">
        <v>2</v>
      </c>
      <c r="C151" s="198"/>
      <c r="D151" s="198"/>
      <c r="E151" s="198"/>
    </row>
    <row r="152" spans="1:5">
      <c r="A152" t="s">
        <v>672</v>
      </c>
      <c r="B152" s="198">
        <v>0</v>
      </c>
      <c r="C152" s="198"/>
      <c r="D152" s="198"/>
      <c r="E152" s="198"/>
    </row>
    <row r="153" spans="1:5">
      <c r="A153" t="s">
        <v>673</v>
      </c>
      <c r="B153" s="198">
        <v>2</v>
      </c>
      <c r="C153" s="198"/>
      <c r="D153" s="198"/>
      <c r="E153" s="198"/>
    </row>
    <row r="154" spans="1:5">
      <c r="A154" t="s">
        <v>674</v>
      </c>
      <c r="B154" s="198">
        <v>2</v>
      </c>
      <c r="C154" s="198"/>
      <c r="D154" s="198"/>
      <c r="E154" s="198"/>
    </row>
    <row r="155" spans="1:5">
      <c r="A155" t="s">
        <v>675</v>
      </c>
      <c r="B155" s="198">
        <v>1</v>
      </c>
      <c r="C155" s="198"/>
      <c r="D155" s="198"/>
      <c r="E155" s="198"/>
    </row>
    <row r="156" spans="1:5">
      <c r="A156" t="s">
        <v>676</v>
      </c>
      <c r="B156" s="198">
        <v>1</v>
      </c>
      <c r="C156" s="198"/>
      <c r="D156" s="198"/>
      <c r="E156" s="198"/>
    </row>
    <row r="157" spans="1:5">
      <c r="A157" t="s">
        <v>677</v>
      </c>
      <c r="B157" s="198">
        <v>1</v>
      </c>
      <c r="C157" s="198"/>
      <c r="D157" s="198"/>
      <c r="E157" s="198"/>
    </row>
    <row r="158" spans="1:5">
      <c r="A158" t="s">
        <v>678</v>
      </c>
      <c r="B158" s="198">
        <v>1</v>
      </c>
      <c r="C158" s="198"/>
      <c r="D158" s="198"/>
      <c r="E158" s="198"/>
    </row>
    <row r="159" spans="1:5">
      <c r="A159" t="s">
        <v>679</v>
      </c>
      <c r="B159" s="198">
        <v>1</v>
      </c>
      <c r="C159" s="198"/>
      <c r="D159" s="198"/>
      <c r="E159" s="198"/>
    </row>
    <row r="160" spans="1:5">
      <c r="A160" t="s">
        <v>680</v>
      </c>
      <c r="B160" s="198">
        <v>1</v>
      </c>
      <c r="C160" s="198"/>
      <c r="D160" s="198"/>
      <c r="E160" s="198"/>
    </row>
    <row r="161" spans="1:5">
      <c r="A161" t="s">
        <v>681</v>
      </c>
      <c r="B161" s="198">
        <v>1</v>
      </c>
      <c r="C161" s="198"/>
      <c r="D161" s="198"/>
      <c r="E161" s="198"/>
    </row>
    <row r="162" spans="1:5">
      <c r="A162" t="s">
        <v>682</v>
      </c>
      <c r="B162" s="198">
        <v>1</v>
      </c>
      <c r="C162" s="198"/>
      <c r="D162" s="198"/>
      <c r="E162" s="198"/>
    </row>
    <row r="163" spans="1:5">
      <c r="A163" t="s">
        <v>683</v>
      </c>
      <c r="B163" s="198">
        <v>0</v>
      </c>
      <c r="C163" s="198"/>
      <c r="D163" s="198"/>
      <c r="E163" s="198"/>
    </row>
    <row r="164" spans="1:5">
      <c r="A164" t="s">
        <v>684</v>
      </c>
      <c r="B164" s="198">
        <v>1</v>
      </c>
      <c r="C164" s="198"/>
      <c r="D164" s="198"/>
      <c r="E164" s="198"/>
    </row>
    <row r="165" spans="1:5">
      <c r="A165" t="s">
        <v>685</v>
      </c>
      <c r="B165" s="198">
        <v>1</v>
      </c>
      <c r="C165" s="198"/>
      <c r="D165" s="198"/>
      <c r="E165" s="198"/>
    </row>
    <row r="166" spans="1:5">
      <c r="A166" t="s">
        <v>686</v>
      </c>
      <c r="B166" s="198">
        <v>1</v>
      </c>
      <c r="C166" s="198"/>
      <c r="D166" s="198"/>
      <c r="E166" s="198"/>
    </row>
    <row r="167" spans="1:5">
      <c r="A167" t="s">
        <v>687</v>
      </c>
      <c r="B167" s="198">
        <v>1</v>
      </c>
      <c r="C167" s="198"/>
      <c r="D167" s="198"/>
      <c r="E167" s="198"/>
    </row>
    <row r="168" spans="1:5">
      <c r="A168" t="s">
        <v>688</v>
      </c>
      <c r="B168" s="198">
        <v>2</v>
      </c>
      <c r="C168" s="198"/>
      <c r="D168" s="198"/>
      <c r="E168" s="198"/>
    </row>
    <row r="169" spans="1:5">
      <c r="A169" t="s">
        <v>689</v>
      </c>
      <c r="B169" s="198">
        <v>1</v>
      </c>
      <c r="C169" s="198"/>
      <c r="D169" s="198"/>
      <c r="E169" s="198"/>
    </row>
    <row r="170" spans="1:5">
      <c r="A170" t="s">
        <v>690</v>
      </c>
      <c r="B170" s="198">
        <v>1</v>
      </c>
      <c r="C170" s="198"/>
      <c r="D170" s="198"/>
      <c r="E170" s="198"/>
    </row>
    <row r="171" spans="1:5">
      <c r="A171" t="s">
        <v>691</v>
      </c>
      <c r="B171" s="198">
        <v>1</v>
      </c>
      <c r="C171" s="198"/>
      <c r="D171" s="198"/>
      <c r="E171" s="198"/>
    </row>
    <row r="172" spans="1:5">
      <c r="A172" t="s">
        <v>692</v>
      </c>
      <c r="B172" s="198">
        <v>1</v>
      </c>
      <c r="C172" s="198"/>
      <c r="D172" s="198"/>
      <c r="E172" s="198"/>
    </row>
    <row r="173" spans="1:5">
      <c r="A173" t="s">
        <v>693</v>
      </c>
      <c r="B173" s="198">
        <v>1</v>
      </c>
      <c r="C173" s="198"/>
      <c r="D173" s="198"/>
      <c r="E173" s="198"/>
    </row>
    <row r="174" spans="1:5">
      <c r="A174" t="s">
        <v>694</v>
      </c>
      <c r="B174" s="198">
        <v>2</v>
      </c>
      <c r="C174" s="198"/>
      <c r="D174" s="198"/>
      <c r="E174" s="198"/>
    </row>
    <row r="175" spans="1:5">
      <c r="A175" t="s">
        <v>695</v>
      </c>
      <c r="B175" s="198">
        <v>2</v>
      </c>
      <c r="C175" s="198"/>
      <c r="D175" s="198"/>
      <c r="E175" s="198"/>
    </row>
    <row r="176" spans="1:5">
      <c r="A176" t="s">
        <v>696</v>
      </c>
      <c r="B176" s="198">
        <v>2</v>
      </c>
      <c r="C176" s="198"/>
      <c r="D176" s="198"/>
      <c r="E176" s="198"/>
    </row>
    <row r="177" spans="1:5">
      <c r="A177" t="s">
        <v>697</v>
      </c>
      <c r="B177" s="198">
        <v>2</v>
      </c>
      <c r="C177" s="198"/>
      <c r="D177" s="198"/>
      <c r="E177" s="198"/>
    </row>
    <row r="178" spans="1:5">
      <c r="A178" t="s">
        <v>698</v>
      </c>
      <c r="B178" s="198">
        <v>1</v>
      </c>
      <c r="C178" s="198"/>
      <c r="D178" s="198"/>
      <c r="E178" s="198"/>
    </row>
    <row r="179" spans="1:5">
      <c r="A179" t="s">
        <v>699</v>
      </c>
      <c r="B179" s="198">
        <v>2</v>
      </c>
      <c r="C179" s="189">
        <v>45471</v>
      </c>
      <c r="D179" s="189">
        <v>45481</v>
      </c>
      <c r="E179" s="189">
        <v>45481</v>
      </c>
    </row>
    <row r="180" spans="1:5">
      <c r="A180" t="s">
        <v>700</v>
      </c>
      <c r="B180" s="198">
        <v>1</v>
      </c>
      <c r="C180" s="198"/>
      <c r="D180" s="198"/>
      <c r="E180" s="198"/>
    </row>
    <row r="181" spans="1:5">
      <c r="A181" t="s">
        <v>701</v>
      </c>
      <c r="B181" s="198">
        <v>1</v>
      </c>
      <c r="C181" s="198"/>
      <c r="D181" s="198"/>
      <c r="E181" s="198"/>
    </row>
    <row r="182" spans="1:5">
      <c r="A182" t="s">
        <v>702</v>
      </c>
      <c r="B182" s="198">
        <v>1</v>
      </c>
      <c r="C182" s="198"/>
      <c r="D182" s="198"/>
      <c r="E182" s="198"/>
    </row>
    <row r="183" spans="1:5">
      <c r="A183" t="s">
        <v>703</v>
      </c>
      <c r="B183" s="198">
        <v>1</v>
      </c>
      <c r="C183" s="198"/>
      <c r="D183" s="198"/>
      <c r="E183" s="198"/>
    </row>
    <row r="184" spans="1:5">
      <c r="A184" t="s">
        <v>704</v>
      </c>
      <c r="B184" s="198">
        <v>1</v>
      </c>
      <c r="C184" s="198"/>
      <c r="D184" s="198"/>
      <c r="E184" s="198"/>
    </row>
    <row r="185" spans="1:5">
      <c r="A185" t="s">
        <v>705</v>
      </c>
      <c r="B185" s="198">
        <v>1</v>
      </c>
      <c r="C185" s="198"/>
      <c r="D185" s="198"/>
      <c r="E185" s="198"/>
    </row>
    <row r="186" spans="1:5">
      <c r="A186" t="s">
        <v>706</v>
      </c>
      <c r="B186" s="198">
        <v>2</v>
      </c>
      <c r="C186" s="198"/>
      <c r="D186" s="198"/>
      <c r="E186" s="198"/>
    </row>
    <row r="187" spans="1:5">
      <c r="A187" t="s">
        <v>707</v>
      </c>
      <c r="B187" s="198">
        <v>2</v>
      </c>
      <c r="C187" s="198"/>
      <c r="D187" s="198"/>
      <c r="E187" s="198"/>
    </row>
    <row r="188" spans="1:5">
      <c r="A188" t="s">
        <v>708</v>
      </c>
      <c r="B188" s="198">
        <v>2</v>
      </c>
      <c r="C188" s="198"/>
      <c r="D188" s="198"/>
      <c r="E188" s="198"/>
    </row>
    <row r="189" spans="1:5">
      <c r="A189" t="s">
        <v>709</v>
      </c>
      <c r="B189" s="198">
        <v>2</v>
      </c>
      <c r="C189" s="198"/>
      <c r="D189" s="198"/>
      <c r="E189" s="198"/>
    </row>
    <row r="190" spans="1:5">
      <c r="A190" t="s">
        <v>710</v>
      </c>
      <c r="B190" s="198">
        <v>2</v>
      </c>
      <c r="C190" s="198"/>
      <c r="D190" s="198"/>
      <c r="E190" s="198"/>
    </row>
    <row r="191" spans="1:5">
      <c r="A191" t="s">
        <v>711</v>
      </c>
      <c r="B191" s="198">
        <v>2</v>
      </c>
      <c r="C191" s="198"/>
      <c r="D191" s="198"/>
      <c r="E191" s="198"/>
    </row>
    <row r="192" spans="1:5">
      <c r="A192" t="s">
        <v>712</v>
      </c>
      <c r="B192" s="198">
        <v>2</v>
      </c>
      <c r="C192" s="198"/>
      <c r="D192" s="198"/>
      <c r="E192" s="198"/>
    </row>
    <row r="193" spans="1:5">
      <c r="A193" t="s">
        <v>713</v>
      </c>
      <c r="B193" s="198">
        <v>2</v>
      </c>
      <c r="C193" s="198"/>
      <c r="D193" s="198"/>
      <c r="E193" s="198"/>
    </row>
    <row r="194" spans="1:5">
      <c r="A194" t="s">
        <v>714</v>
      </c>
      <c r="B194" s="198">
        <v>2</v>
      </c>
      <c r="C194" s="198"/>
      <c r="D194" s="198"/>
      <c r="E194" s="198"/>
    </row>
    <row r="195" spans="1:5">
      <c r="A195" t="s">
        <v>715</v>
      </c>
      <c r="B195" s="198">
        <v>2</v>
      </c>
      <c r="C195" s="198"/>
      <c r="D195" s="198"/>
      <c r="E195" s="198"/>
    </row>
    <row r="196" spans="1:5">
      <c r="A196" t="s">
        <v>716</v>
      </c>
      <c r="B196" s="198">
        <v>1</v>
      </c>
      <c r="C196" s="198"/>
      <c r="D196" s="198"/>
      <c r="E196" s="198"/>
    </row>
    <row r="197" spans="1:5">
      <c r="A197" t="s">
        <v>717</v>
      </c>
      <c r="B197" s="198">
        <v>2</v>
      </c>
      <c r="C197" s="198"/>
      <c r="D197" s="198"/>
      <c r="E197" s="198"/>
    </row>
    <row r="198" spans="1:5">
      <c r="A198" t="s">
        <v>718</v>
      </c>
      <c r="B198" s="198">
        <v>2</v>
      </c>
      <c r="C198" s="198"/>
      <c r="D198" s="198"/>
      <c r="E198" s="198"/>
    </row>
    <row r="199" spans="1:5">
      <c r="A199" t="s">
        <v>719</v>
      </c>
      <c r="B199" s="198">
        <v>2</v>
      </c>
      <c r="C199" s="198"/>
      <c r="D199" s="198"/>
      <c r="E199" s="198"/>
    </row>
    <row r="200" spans="1:5">
      <c r="A200" t="s">
        <v>720</v>
      </c>
      <c r="B200" s="198">
        <v>2</v>
      </c>
      <c r="C200" s="198"/>
      <c r="D200" s="198"/>
      <c r="E200" s="198"/>
    </row>
    <row r="201" spans="1:5">
      <c r="A201" t="s">
        <v>721</v>
      </c>
      <c r="B201" s="198">
        <v>1</v>
      </c>
      <c r="C201" s="198"/>
      <c r="D201" s="198"/>
      <c r="E201" s="198"/>
    </row>
    <row r="202" spans="1:5">
      <c r="A202" t="s">
        <v>722</v>
      </c>
      <c r="B202" s="198">
        <v>1</v>
      </c>
      <c r="C202" s="198"/>
      <c r="D202" s="198"/>
      <c r="E202" s="198"/>
    </row>
    <row r="203" spans="1:5">
      <c r="A203" t="s">
        <v>723</v>
      </c>
      <c r="B203" s="198">
        <v>2</v>
      </c>
      <c r="C203" s="198"/>
      <c r="D203" s="198"/>
      <c r="E203" s="198"/>
    </row>
    <row r="204" spans="1:5">
      <c r="A204" t="s">
        <v>724</v>
      </c>
      <c r="B204" s="198">
        <v>1</v>
      </c>
      <c r="C204" s="198"/>
      <c r="D204" s="198"/>
      <c r="E204" s="198"/>
    </row>
    <row r="205" spans="1:5">
      <c r="A205" t="s">
        <v>725</v>
      </c>
      <c r="B205" s="198">
        <v>2</v>
      </c>
      <c r="C205" s="198"/>
      <c r="D205" s="198"/>
      <c r="E205" s="198"/>
    </row>
    <row r="206" spans="1:5">
      <c r="A206" t="s">
        <v>726</v>
      </c>
      <c r="B206" s="198">
        <v>1</v>
      </c>
      <c r="C206" s="198"/>
      <c r="D206" s="198"/>
      <c r="E206" s="198"/>
    </row>
    <row r="207" spans="1:5">
      <c r="A207" t="s">
        <v>727</v>
      </c>
      <c r="B207" s="198">
        <v>1</v>
      </c>
      <c r="C207" s="198"/>
      <c r="D207" s="198"/>
      <c r="E207" s="198"/>
    </row>
    <row r="208" spans="1:5">
      <c r="A208" t="s">
        <v>728</v>
      </c>
      <c r="B208" s="198">
        <v>2</v>
      </c>
      <c r="C208" s="198"/>
      <c r="D208" s="198"/>
      <c r="E208" s="198"/>
    </row>
    <row r="209" spans="1:5">
      <c r="A209" t="s">
        <v>729</v>
      </c>
      <c r="B209" s="198">
        <v>2</v>
      </c>
      <c r="C209" s="198"/>
      <c r="D209" s="198"/>
      <c r="E209" s="198"/>
    </row>
    <row r="210" spans="1:5">
      <c r="A210" t="s">
        <v>730</v>
      </c>
      <c r="B210" s="198">
        <v>2</v>
      </c>
      <c r="C210" s="198"/>
      <c r="D210" s="198"/>
      <c r="E210" s="198"/>
    </row>
    <row r="211" spans="1:5">
      <c r="A211" t="s">
        <v>731</v>
      </c>
      <c r="B211" s="198">
        <v>2</v>
      </c>
      <c r="C211" s="198"/>
      <c r="D211" s="198"/>
      <c r="E211" s="198"/>
    </row>
    <row r="212" spans="1:5">
      <c r="A212" t="s">
        <v>732</v>
      </c>
      <c r="B212" s="198">
        <v>2</v>
      </c>
      <c r="C212" s="198"/>
      <c r="D212" s="198"/>
      <c r="E212" s="198"/>
    </row>
    <row r="213" spans="1:5">
      <c r="A213" t="s">
        <v>733</v>
      </c>
      <c r="B213" s="198">
        <v>1</v>
      </c>
      <c r="C213" s="198"/>
      <c r="D213" s="198"/>
      <c r="E213" s="198"/>
    </row>
    <row r="214" spans="1:5">
      <c r="A214" t="s">
        <v>734</v>
      </c>
      <c r="B214" s="198">
        <v>1</v>
      </c>
      <c r="C214" s="198"/>
      <c r="D214" s="198"/>
      <c r="E214" s="198"/>
    </row>
    <row r="215" spans="1:5">
      <c r="A215" t="s">
        <v>735</v>
      </c>
      <c r="B215" s="198">
        <v>1</v>
      </c>
      <c r="C215" s="198"/>
      <c r="D215" s="198"/>
      <c r="E215" s="198"/>
    </row>
    <row r="216" spans="1:5">
      <c r="A216" t="s">
        <v>736</v>
      </c>
      <c r="B216" s="198">
        <v>1</v>
      </c>
      <c r="C216" s="198"/>
      <c r="D216" s="198"/>
      <c r="E216" s="198"/>
    </row>
    <row r="217" spans="1:5">
      <c r="A217" t="s">
        <v>737</v>
      </c>
      <c r="B217" s="198">
        <v>1</v>
      </c>
      <c r="C217" s="198"/>
      <c r="D217" s="198"/>
      <c r="E217" s="198"/>
    </row>
    <row r="218" spans="1:5">
      <c r="A218" t="s">
        <v>738</v>
      </c>
      <c r="B218" s="198">
        <v>3</v>
      </c>
      <c r="C218" s="198"/>
      <c r="D218" s="198"/>
      <c r="E218" s="198"/>
    </row>
    <row r="219" spans="1:5">
      <c r="A219" t="s">
        <v>739</v>
      </c>
      <c r="B219" s="198">
        <v>2</v>
      </c>
      <c r="C219" s="189">
        <v>45471</v>
      </c>
      <c r="D219" s="189">
        <v>45481</v>
      </c>
      <c r="E219" s="189">
        <v>45481</v>
      </c>
    </row>
    <row r="220" spans="1:5">
      <c r="A220" t="s">
        <v>740</v>
      </c>
      <c r="B220" s="198">
        <v>1</v>
      </c>
      <c r="C220" s="198"/>
      <c r="D220" s="198"/>
      <c r="E220" s="198"/>
    </row>
    <row r="221" spans="1:5">
      <c r="A221" t="s">
        <v>741</v>
      </c>
      <c r="B221" s="198">
        <v>1</v>
      </c>
      <c r="C221" s="198"/>
      <c r="D221" s="198"/>
      <c r="E221" s="198"/>
    </row>
    <row r="222" spans="1:5">
      <c r="A222" t="s">
        <v>742</v>
      </c>
      <c r="B222" s="198">
        <v>7</v>
      </c>
      <c r="C222" s="198"/>
      <c r="D222" s="198"/>
      <c r="E222" s="198"/>
    </row>
    <row r="223" spans="1:5">
      <c r="A223" t="s">
        <v>743</v>
      </c>
      <c r="B223" s="198">
        <v>7</v>
      </c>
      <c r="C223" s="198"/>
      <c r="D223" s="198"/>
      <c r="E223" s="198"/>
    </row>
    <row r="224" spans="1:5">
      <c r="A224" t="s">
        <v>744</v>
      </c>
      <c r="B224" s="198">
        <v>7</v>
      </c>
      <c r="C224" s="198"/>
      <c r="D224" s="198"/>
      <c r="E224" s="198"/>
    </row>
    <row r="225" spans="1:5">
      <c r="A225" t="s">
        <v>745</v>
      </c>
      <c r="B225" s="198">
        <v>7</v>
      </c>
      <c r="C225" s="198"/>
      <c r="D225" s="198"/>
      <c r="E225" s="198"/>
    </row>
    <row r="226" spans="1:5">
      <c r="A226" t="s">
        <v>746</v>
      </c>
      <c r="B226" s="198">
        <v>7</v>
      </c>
      <c r="C226" s="198"/>
      <c r="D226" s="198"/>
      <c r="E226" s="198"/>
    </row>
    <row r="227" spans="1:5">
      <c r="A227" t="s">
        <v>747</v>
      </c>
      <c r="B227" s="198">
        <v>7</v>
      </c>
      <c r="C227" s="198"/>
      <c r="D227" s="198"/>
      <c r="E227" s="198"/>
    </row>
    <row r="228" spans="1:5">
      <c r="A228" t="s">
        <v>748</v>
      </c>
      <c r="B228" s="198">
        <v>7</v>
      </c>
      <c r="C228" s="198"/>
      <c r="D228" s="198"/>
      <c r="E228" s="198"/>
    </row>
    <row r="229" spans="1:5">
      <c r="A229" t="s">
        <v>749</v>
      </c>
      <c r="B229" s="198">
        <v>7</v>
      </c>
      <c r="C229" s="198"/>
      <c r="D229" s="198"/>
      <c r="E229" s="198"/>
    </row>
    <row r="230" spans="1:5">
      <c r="A230" t="s">
        <v>750</v>
      </c>
      <c r="B230" s="198">
        <v>7</v>
      </c>
      <c r="C230" s="198"/>
      <c r="D230" s="198"/>
      <c r="E230" s="198"/>
    </row>
    <row r="231" spans="1:5">
      <c r="A231" t="s">
        <v>751</v>
      </c>
      <c r="B231" s="198">
        <v>7</v>
      </c>
      <c r="C231" s="198"/>
      <c r="D231" s="198"/>
      <c r="E231" s="198"/>
    </row>
    <row r="232" spans="1:5">
      <c r="A232" t="s">
        <v>752</v>
      </c>
      <c r="B232" s="198">
        <v>7</v>
      </c>
      <c r="C232" s="198"/>
      <c r="D232" s="198"/>
      <c r="E232" s="198"/>
    </row>
    <row r="233" spans="1:5">
      <c r="A233" t="s">
        <v>753</v>
      </c>
      <c r="B233" s="198">
        <v>7</v>
      </c>
      <c r="C233" s="198"/>
      <c r="D233" s="198"/>
      <c r="E233" s="198"/>
    </row>
    <row r="234" spans="1:5">
      <c r="A234" t="s">
        <v>754</v>
      </c>
      <c r="B234" s="198">
        <v>7</v>
      </c>
      <c r="C234" s="198"/>
      <c r="D234" s="198"/>
      <c r="E234" s="198"/>
    </row>
    <row r="235" spans="1:5">
      <c r="A235" t="s">
        <v>755</v>
      </c>
      <c r="B235" s="198">
        <v>7</v>
      </c>
      <c r="C235" s="198"/>
      <c r="D235" s="198"/>
      <c r="E235" s="198"/>
    </row>
    <row r="236" spans="1:5">
      <c r="A236" t="s">
        <v>756</v>
      </c>
      <c r="B236" s="198">
        <v>7</v>
      </c>
      <c r="C236" s="198"/>
      <c r="D236" s="198"/>
      <c r="E236" s="198"/>
    </row>
    <row r="237" spans="1:5">
      <c r="A237" t="s">
        <v>757</v>
      </c>
      <c r="B237" s="198">
        <v>7</v>
      </c>
      <c r="C237" s="198"/>
      <c r="D237" s="198"/>
      <c r="E237" s="198"/>
    </row>
    <row r="238" spans="1:5">
      <c r="A238" t="s">
        <v>758</v>
      </c>
      <c r="B238" s="198">
        <v>7</v>
      </c>
      <c r="C238" s="198"/>
      <c r="D238" s="198"/>
      <c r="E238" s="198"/>
    </row>
    <row r="239" spans="1:5">
      <c r="A239" t="s">
        <v>759</v>
      </c>
      <c r="B239" s="198">
        <v>7</v>
      </c>
      <c r="C239" s="198"/>
      <c r="D239" s="198"/>
      <c r="E239" s="198"/>
    </row>
    <row r="240" spans="1:5">
      <c r="A240" t="s">
        <v>760</v>
      </c>
      <c r="B240" s="198">
        <v>7</v>
      </c>
      <c r="C240" s="198"/>
      <c r="D240" s="198"/>
      <c r="E240" s="198"/>
    </row>
    <row r="241" spans="1:5">
      <c r="A241" t="s">
        <v>761</v>
      </c>
      <c r="B241" s="198">
        <v>7</v>
      </c>
      <c r="C241" s="198"/>
      <c r="D241" s="198"/>
      <c r="E241" s="198"/>
    </row>
    <row r="242" spans="1:5">
      <c r="A242" t="s">
        <v>762</v>
      </c>
      <c r="B242" s="198">
        <v>7</v>
      </c>
      <c r="C242" s="198"/>
      <c r="D242" s="198"/>
      <c r="E242" s="198"/>
    </row>
    <row r="243" spans="1:5">
      <c r="A243" t="s">
        <v>763</v>
      </c>
      <c r="B243" s="198">
        <v>7</v>
      </c>
      <c r="C243" s="198"/>
      <c r="D243" s="198"/>
      <c r="E243" s="198"/>
    </row>
    <row r="244" spans="1:5">
      <c r="A244" t="s">
        <v>764</v>
      </c>
      <c r="B244" s="198">
        <v>7</v>
      </c>
      <c r="C244" s="198"/>
      <c r="D244" s="198"/>
      <c r="E244" s="198"/>
    </row>
    <row r="245" spans="1:5">
      <c r="A245" t="s">
        <v>765</v>
      </c>
      <c r="B245" s="198">
        <v>7</v>
      </c>
      <c r="C245" s="198"/>
      <c r="D245" s="198"/>
      <c r="E245" s="198"/>
    </row>
    <row r="246" spans="1:5">
      <c r="A246" t="s">
        <v>766</v>
      </c>
      <c r="B246" s="198">
        <v>7</v>
      </c>
      <c r="C246" s="198"/>
      <c r="D246" s="198"/>
      <c r="E246" s="198"/>
    </row>
    <row r="247" spans="1:5">
      <c r="A247" t="s">
        <v>767</v>
      </c>
      <c r="B247" s="198">
        <v>7</v>
      </c>
      <c r="C247" s="198"/>
      <c r="D247" s="198"/>
      <c r="E247" s="198"/>
    </row>
    <row r="248" spans="1:5">
      <c r="A248" t="s">
        <v>768</v>
      </c>
      <c r="B248" s="198">
        <v>7</v>
      </c>
      <c r="C248" s="198"/>
      <c r="D248" s="198"/>
      <c r="E248" s="198"/>
    </row>
    <row r="249" spans="1:5">
      <c r="A249" t="s">
        <v>769</v>
      </c>
      <c r="B249" s="198">
        <v>7</v>
      </c>
      <c r="C249" s="198"/>
      <c r="D249" s="198"/>
      <c r="E249" s="198"/>
    </row>
    <row r="250" spans="1:5">
      <c r="A250" t="s">
        <v>770</v>
      </c>
      <c r="B250" s="198">
        <v>7</v>
      </c>
      <c r="C250" s="198"/>
      <c r="D250" s="198"/>
      <c r="E250" s="198"/>
    </row>
    <row r="251" spans="1:5">
      <c r="A251" t="s">
        <v>771</v>
      </c>
      <c r="B251" s="198">
        <v>7</v>
      </c>
      <c r="C251" s="198"/>
      <c r="D251" s="198"/>
      <c r="E251" s="198"/>
    </row>
    <row r="252" spans="1:5">
      <c r="A252" t="s">
        <v>772</v>
      </c>
      <c r="B252" s="198">
        <v>7</v>
      </c>
      <c r="C252" s="198"/>
      <c r="D252" s="198"/>
      <c r="E252" s="198"/>
    </row>
    <row r="253" spans="1:5">
      <c r="A253" t="s">
        <v>773</v>
      </c>
      <c r="B253" s="198">
        <v>7</v>
      </c>
      <c r="C253" s="198"/>
      <c r="D253" s="198"/>
      <c r="E253" s="198"/>
    </row>
    <row r="254" spans="1:5">
      <c r="A254" t="s">
        <v>774</v>
      </c>
      <c r="B254" s="198">
        <v>7</v>
      </c>
      <c r="C254" s="198"/>
      <c r="D254" s="198"/>
      <c r="E254" s="198"/>
    </row>
    <row r="255" spans="1:5">
      <c r="A255" t="s">
        <v>775</v>
      </c>
      <c r="B255" s="198">
        <v>7</v>
      </c>
      <c r="C255" s="198"/>
      <c r="D255" s="198"/>
      <c r="E255" s="198"/>
    </row>
    <row r="256" spans="1:5">
      <c r="A256" t="s">
        <v>776</v>
      </c>
      <c r="B256" s="198">
        <v>2</v>
      </c>
      <c r="C256" s="198"/>
      <c r="D256" s="198"/>
      <c r="E256" s="198"/>
    </row>
    <row r="257" spans="1:5">
      <c r="A257" t="s">
        <v>777</v>
      </c>
      <c r="B257" s="198">
        <v>7</v>
      </c>
      <c r="C257" s="198"/>
      <c r="D257" s="198"/>
      <c r="E257" s="198"/>
    </row>
    <row r="258" spans="1:5">
      <c r="A258" t="s">
        <v>778</v>
      </c>
      <c r="B258" s="198">
        <v>7</v>
      </c>
      <c r="C258" s="198"/>
      <c r="D258" s="198"/>
      <c r="E258" s="198"/>
    </row>
    <row r="259" spans="1:5">
      <c r="A259" t="s">
        <v>779</v>
      </c>
      <c r="B259" s="198">
        <v>7</v>
      </c>
      <c r="C259" s="198"/>
      <c r="D259" s="198"/>
      <c r="E259" s="198"/>
    </row>
    <row r="260" spans="1:5">
      <c r="A260" t="s">
        <v>780</v>
      </c>
      <c r="B260" s="198">
        <v>7</v>
      </c>
      <c r="C260" s="198"/>
      <c r="D260" s="198"/>
      <c r="E260" s="198"/>
    </row>
    <row r="261" spans="1:5">
      <c r="A261" t="s">
        <v>781</v>
      </c>
      <c r="B261" s="198">
        <v>1</v>
      </c>
      <c r="C261" s="198"/>
      <c r="D261" s="198"/>
      <c r="E261" s="198"/>
    </row>
    <row r="262" spans="1:5">
      <c r="A262" t="s">
        <v>782</v>
      </c>
      <c r="B262" s="198">
        <v>7</v>
      </c>
      <c r="C262" s="198"/>
      <c r="D262" s="198"/>
      <c r="E262" s="198"/>
    </row>
    <row r="263" spans="1:5">
      <c r="A263" t="s">
        <v>783</v>
      </c>
      <c r="B263" s="198">
        <v>2</v>
      </c>
      <c r="C263" s="198"/>
      <c r="D263" s="198"/>
      <c r="E263" s="198"/>
    </row>
    <row r="264" spans="1:5">
      <c r="A264" t="s">
        <v>784</v>
      </c>
      <c r="B264" s="198">
        <v>7</v>
      </c>
      <c r="C264" s="198"/>
      <c r="D264" s="198"/>
      <c r="E264" s="198"/>
    </row>
    <row r="265" spans="1:5">
      <c r="A265" t="s">
        <v>785</v>
      </c>
      <c r="B265" s="198">
        <v>7</v>
      </c>
      <c r="C265" s="198"/>
      <c r="D265" s="198"/>
      <c r="E265" s="198"/>
    </row>
    <row r="266" spans="1:5">
      <c r="A266" t="s">
        <v>786</v>
      </c>
      <c r="B266" s="198">
        <v>7</v>
      </c>
      <c r="C266" s="198"/>
      <c r="D266" s="198"/>
      <c r="E266" s="198"/>
    </row>
    <row r="267" spans="1:5">
      <c r="A267" t="s">
        <v>787</v>
      </c>
      <c r="B267" s="198">
        <v>7</v>
      </c>
      <c r="C267" s="198"/>
      <c r="D267" s="198"/>
      <c r="E267" s="198"/>
    </row>
    <row r="268" spans="1:5">
      <c r="A268" t="s">
        <v>788</v>
      </c>
      <c r="B268" s="198">
        <v>7</v>
      </c>
      <c r="C268" s="198"/>
      <c r="D268" s="198"/>
      <c r="E268" s="198"/>
    </row>
    <row r="269" spans="1:5">
      <c r="A269" t="s">
        <v>789</v>
      </c>
      <c r="B269" s="198">
        <v>2</v>
      </c>
      <c r="C269" s="198"/>
      <c r="D269" s="198"/>
      <c r="E269" s="198"/>
    </row>
    <row r="270" spans="1:5">
      <c r="A270" t="s">
        <v>790</v>
      </c>
      <c r="B270" s="198">
        <v>7</v>
      </c>
      <c r="C270" s="198"/>
      <c r="D270" s="198"/>
      <c r="E270" s="198"/>
    </row>
    <row r="271" spans="1:5">
      <c r="A271" t="s">
        <v>791</v>
      </c>
      <c r="B271" s="198">
        <v>7</v>
      </c>
      <c r="C271" s="198"/>
      <c r="D271" s="198"/>
      <c r="E271" s="198"/>
    </row>
    <row r="272" spans="1:5">
      <c r="A272" t="s">
        <v>792</v>
      </c>
      <c r="B272" s="198">
        <v>7</v>
      </c>
      <c r="C272" s="198"/>
      <c r="D272" s="198"/>
      <c r="E272" s="198"/>
    </row>
    <row r="273" spans="1:5">
      <c r="A273" t="s">
        <v>793</v>
      </c>
      <c r="B273" s="198">
        <v>7</v>
      </c>
      <c r="C273" s="198"/>
      <c r="D273" s="198"/>
      <c r="E273" s="198"/>
    </row>
    <row r="274" spans="1:5">
      <c r="A274" t="s">
        <v>794</v>
      </c>
      <c r="B274" s="198">
        <v>7</v>
      </c>
      <c r="C274" s="198"/>
      <c r="D274" s="198"/>
      <c r="E274" s="198"/>
    </row>
    <row r="275" spans="1:5">
      <c r="A275" t="s">
        <v>795</v>
      </c>
      <c r="B275" s="198">
        <v>7</v>
      </c>
      <c r="C275" s="198"/>
      <c r="D275" s="198"/>
      <c r="E275" s="198"/>
    </row>
    <row r="276" spans="1:5">
      <c r="A276" t="s">
        <v>796</v>
      </c>
      <c r="B276" s="198">
        <v>7</v>
      </c>
      <c r="C276" s="198"/>
      <c r="D276" s="198"/>
      <c r="E276" s="198"/>
    </row>
    <row r="277" spans="1:5">
      <c r="A277" t="s">
        <v>797</v>
      </c>
      <c r="B277" s="198">
        <v>7</v>
      </c>
      <c r="C277" s="198"/>
      <c r="D277" s="198"/>
      <c r="E277" s="198"/>
    </row>
    <row r="278" spans="1:5">
      <c r="A278" t="s">
        <v>798</v>
      </c>
      <c r="B278" s="198">
        <v>7</v>
      </c>
      <c r="C278" s="198"/>
      <c r="D278" s="198"/>
      <c r="E278" s="198"/>
    </row>
    <row r="279" spans="1:5">
      <c r="A279" t="s">
        <v>799</v>
      </c>
      <c r="B279" s="198">
        <v>7</v>
      </c>
      <c r="C279" s="198"/>
      <c r="D279" s="198"/>
      <c r="E279" s="198"/>
    </row>
    <row r="280" spans="1:5">
      <c r="A280" t="s">
        <v>800</v>
      </c>
      <c r="B280" s="198">
        <v>2</v>
      </c>
      <c r="C280" s="198"/>
      <c r="D280" s="198"/>
      <c r="E280" s="198"/>
    </row>
    <row r="281" spans="1:5">
      <c r="A281" t="s">
        <v>801</v>
      </c>
      <c r="B281" s="198">
        <v>2</v>
      </c>
      <c r="C281" s="198"/>
      <c r="D281" s="198"/>
      <c r="E281" s="198"/>
    </row>
    <row r="282" spans="1:5">
      <c r="A282" t="s">
        <v>802</v>
      </c>
      <c r="B282" s="198">
        <v>7</v>
      </c>
      <c r="C282" s="198"/>
      <c r="D282" s="198"/>
      <c r="E282" s="198"/>
    </row>
    <row r="283" spans="1:5">
      <c r="A283" t="s">
        <v>803</v>
      </c>
      <c r="B283" s="198">
        <v>7</v>
      </c>
      <c r="C283" s="198"/>
      <c r="D283" s="198"/>
      <c r="E283" s="198"/>
    </row>
    <row r="284" spans="1:5">
      <c r="A284" t="s">
        <v>804</v>
      </c>
      <c r="B284" s="198">
        <v>2</v>
      </c>
      <c r="C284" s="198"/>
      <c r="D284" s="198"/>
      <c r="E284" s="198"/>
    </row>
    <row r="285" spans="1:5">
      <c r="A285" t="s">
        <v>805</v>
      </c>
      <c r="B285" s="198">
        <v>7</v>
      </c>
      <c r="C285" s="198"/>
      <c r="D285" s="198"/>
      <c r="E285" s="198"/>
    </row>
    <row r="286" spans="1:5">
      <c r="A286" t="s">
        <v>806</v>
      </c>
      <c r="B286" s="198">
        <v>7</v>
      </c>
      <c r="C286" s="198"/>
      <c r="D286" s="198"/>
      <c r="E286" s="198"/>
    </row>
    <row r="287" spans="1:5">
      <c r="A287" t="s">
        <v>807</v>
      </c>
      <c r="B287" s="198">
        <v>7</v>
      </c>
      <c r="C287" s="198"/>
      <c r="D287" s="198"/>
      <c r="E287" s="198"/>
    </row>
    <row r="288" spans="1:5">
      <c r="A288" t="s">
        <v>808</v>
      </c>
      <c r="B288" s="198">
        <v>7</v>
      </c>
      <c r="C288" s="198"/>
      <c r="D288" s="198"/>
      <c r="E288" s="198"/>
    </row>
    <row r="289" spans="1:5">
      <c r="A289" t="s">
        <v>809</v>
      </c>
      <c r="B289" s="198">
        <v>7</v>
      </c>
      <c r="C289" s="198"/>
      <c r="D289" s="198"/>
      <c r="E289" s="198"/>
    </row>
    <row r="290" spans="1:5">
      <c r="A290" t="s">
        <v>810</v>
      </c>
      <c r="B290" s="198">
        <v>7</v>
      </c>
      <c r="C290" s="198"/>
      <c r="D290" s="198"/>
      <c r="E290" s="198"/>
    </row>
    <row r="291" spans="1:5">
      <c r="A291" t="s">
        <v>811</v>
      </c>
      <c r="B291" s="198">
        <v>7</v>
      </c>
      <c r="C291" s="198"/>
      <c r="D291" s="198"/>
      <c r="E291" s="198"/>
    </row>
    <row r="292" spans="1:5">
      <c r="A292" t="s">
        <v>812</v>
      </c>
      <c r="B292" s="198">
        <v>7</v>
      </c>
      <c r="C292" s="198"/>
      <c r="D292" s="198"/>
      <c r="E292" s="198"/>
    </row>
    <row r="293" spans="1:5">
      <c r="A293" t="s">
        <v>813</v>
      </c>
      <c r="B293" s="198">
        <v>2</v>
      </c>
      <c r="C293" s="198"/>
      <c r="D293" s="198"/>
      <c r="E293" s="198"/>
    </row>
    <row r="294" spans="1:5">
      <c r="A294" t="s">
        <v>814</v>
      </c>
      <c r="B294" s="198">
        <v>7</v>
      </c>
      <c r="C294" s="198"/>
      <c r="D294" s="198"/>
      <c r="E294" s="198"/>
    </row>
    <row r="295" spans="1:5">
      <c r="A295" t="s">
        <v>815</v>
      </c>
      <c r="B295" s="198">
        <v>7</v>
      </c>
      <c r="C295" s="198"/>
      <c r="D295" s="198"/>
      <c r="E295" s="198"/>
    </row>
    <row r="296" spans="1:5">
      <c r="A296" t="s">
        <v>816</v>
      </c>
      <c r="B296" s="198">
        <v>7</v>
      </c>
      <c r="C296" s="198"/>
      <c r="D296" s="198"/>
      <c r="E296" s="198"/>
    </row>
    <row r="297" spans="1:5">
      <c r="A297" t="s">
        <v>817</v>
      </c>
      <c r="B297" s="198">
        <v>7</v>
      </c>
      <c r="C297" s="198"/>
      <c r="D297" s="198"/>
      <c r="E297" s="198"/>
    </row>
    <row r="298" spans="1:5">
      <c r="A298" t="s">
        <v>818</v>
      </c>
      <c r="B298" s="198">
        <v>7</v>
      </c>
      <c r="C298" s="198"/>
      <c r="D298" s="198"/>
      <c r="E298" s="198"/>
    </row>
    <row r="299" spans="1:5">
      <c r="A299" t="s">
        <v>819</v>
      </c>
      <c r="B299" s="198">
        <v>7</v>
      </c>
      <c r="C299" s="198"/>
      <c r="D299" s="198"/>
      <c r="E299" s="198"/>
    </row>
    <row r="300" spans="1:5">
      <c r="A300" t="s">
        <v>820</v>
      </c>
      <c r="B300" s="198">
        <v>7</v>
      </c>
      <c r="C300" s="198"/>
      <c r="D300" s="198"/>
      <c r="E300" s="198"/>
    </row>
    <row r="301" spans="1:5">
      <c r="A301" t="s">
        <v>821</v>
      </c>
      <c r="B301" s="198">
        <v>7</v>
      </c>
      <c r="C301" s="198"/>
      <c r="D301" s="198"/>
      <c r="E301" s="198"/>
    </row>
    <row r="302" spans="1:5">
      <c r="A302" t="s">
        <v>822</v>
      </c>
      <c r="B302" s="198">
        <v>7</v>
      </c>
      <c r="C302" s="198"/>
      <c r="D302" s="198"/>
      <c r="E302" s="198"/>
    </row>
    <row r="303" spans="1:5">
      <c r="A303" t="s">
        <v>823</v>
      </c>
      <c r="B303" s="198">
        <v>7</v>
      </c>
      <c r="C303" s="198"/>
      <c r="D303" s="198"/>
      <c r="E303" s="198"/>
    </row>
    <row r="304" spans="1:5">
      <c r="A304" t="s">
        <v>824</v>
      </c>
      <c r="B304" s="198">
        <v>7</v>
      </c>
      <c r="C304" s="198"/>
      <c r="D304" s="198"/>
      <c r="E304" s="198"/>
    </row>
    <row r="305" spans="1:5">
      <c r="A305" t="s">
        <v>825</v>
      </c>
      <c r="B305" s="198">
        <v>7</v>
      </c>
      <c r="C305" s="198"/>
      <c r="D305" s="198"/>
      <c r="E305" s="198"/>
    </row>
    <row r="306" spans="1:5">
      <c r="A306" t="s">
        <v>826</v>
      </c>
      <c r="B306" s="198">
        <v>7</v>
      </c>
      <c r="C306" s="198"/>
      <c r="D306" s="198"/>
      <c r="E306" s="198"/>
    </row>
    <row r="307" spans="1:5">
      <c r="A307" t="s">
        <v>827</v>
      </c>
      <c r="B307" s="198">
        <v>7</v>
      </c>
      <c r="C307" s="198"/>
      <c r="D307" s="198"/>
      <c r="E307" s="198"/>
    </row>
    <row r="308" spans="1:5">
      <c r="A308" t="s">
        <v>828</v>
      </c>
      <c r="B308" s="198">
        <v>0</v>
      </c>
      <c r="C308" s="198"/>
      <c r="D308" s="198"/>
      <c r="E308" s="198"/>
    </row>
    <row r="309" spans="1:5">
      <c r="A309" t="s">
        <v>829</v>
      </c>
      <c r="B309" s="198">
        <v>0</v>
      </c>
      <c r="C309" s="198"/>
      <c r="D309" s="198"/>
      <c r="E309" s="198"/>
    </row>
    <row r="310" spans="1:5">
      <c r="A310" t="s">
        <v>830</v>
      </c>
      <c r="B310" s="198">
        <v>0</v>
      </c>
      <c r="C310" s="198"/>
      <c r="D310" s="198"/>
      <c r="E310" s="198"/>
    </row>
    <row r="311" spans="1:5">
      <c r="A311" t="s">
        <v>831</v>
      </c>
      <c r="B311" s="198">
        <v>0</v>
      </c>
      <c r="C311" s="198"/>
      <c r="D311" s="198"/>
      <c r="E311" s="198"/>
    </row>
    <row r="312" spans="1:5">
      <c r="A312" t="s">
        <v>832</v>
      </c>
      <c r="B312" s="198">
        <v>7</v>
      </c>
      <c r="C312" s="198"/>
      <c r="D312" s="198"/>
      <c r="E312" s="198"/>
    </row>
    <row r="313" spans="1:5">
      <c r="A313" t="s">
        <v>833</v>
      </c>
      <c r="B313" s="198">
        <v>7</v>
      </c>
      <c r="C313" s="198"/>
      <c r="D313" s="198"/>
      <c r="E313" s="198"/>
    </row>
    <row r="314" spans="1:5">
      <c r="A314" t="s">
        <v>834</v>
      </c>
      <c r="B314" s="198">
        <v>7</v>
      </c>
      <c r="C314" s="198"/>
      <c r="D314" s="198"/>
      <c r="E314" s="198"/>
    </row>
    <row r="315" spans="1:5">
      <c r="A315" t="s">
        <v>835</v>
      </c>
      <c r="B315" s="198">
        <v>7</v>
      </c>
      <c r="C315" s="198"/>
      <c r="D315" s="198"/>
      <c r="E315" s="198"/>
    </row>
    <row r="316" spans="1:5">
      <c r="A316" t="s">
        <v>836</v>
      </c>
      <c r="B316" s="198">
        <v>7</v>
      </c>
      <c r="C316" s="198"/>
      <c r="D316" s="198"/>
      <c r="E316" s="198"/>
    </row>
    <row r="317" spans="1:5">
      <c r="A317" t="s">
        <v>837</v>
      </c>
      <c r="B317" s="198">
        <v>7</v>
      </c>
      <c r="C317" s="198"/>
      <c r="D317" s="198"/>
      <c r="E317" s="198"/>
    </row>
    <row r="318" spans="1:5">
      <c r="A318" t="s">
        <v>838</v>
      </c>
      <c r="B318" s="198">
        <v>7</v>
      </c>
      <c r="C318" s="198"/>
      <c r="D318" s="198"/>
      <c r="E318" s="198"/>
    </row>
    <row r="319" spans="1:5">
      <c r="A319" t="s">
        <v>839</v>
      </c>
      <c r="B319" s="198">
        <v>7</v>
      </c>
      <c r="C319" s="198"/>
      <c r="D319" s="198"/>
      <c r="E319" s="198"/>
    </row>
    <row r="320" spans="1:5">
      <c r="A320" t="s">
        <v>840</v>
      </c>
      <c r="B320" s="198">
        <v>7</v>
      </c>
      <c r="C320" s="198"/>
      <c r="D320" s="198"/>
      <c r="E320" s="198"/>
    </row>
    <row r="321" spans="1:5">
      <c r="A321" t="s">
        <v>841</v>
      </c>
      <c r="B321" s="198">
        <v>7</v>
      </c>
      <c r="C321" s="198"/>
      <c r="D321" s="198"/>
      <c r="E321" s="198"/>
    </row>
    <row r="322" spans="1:5">
      <c r="A322" t="s">
        <v>842</v>
      </c>
      <c r="B322" s="198">
        <v>7</v>
      </c>
      <c r="C322" s="198"/>
      <c r="D322" s="198"/>
      <c r="E322" s="198"/>
    </row>
    <row r="323" spans="1:5">
      <c r="A323" t="s">
        <v>843</v>
      </c>
      <c r="B323" s="198">
        <v>7</v>
      </c>
      <c r="C323" s="198"/>
      <c r="D323" s="198"/>
      <c r="E323" s="198"/>
    </row>
    <row r="324" spans="1:5">
      <c r="A324" t="s">
        <v>844</v>
      </c>
      <c r="B324" s="198">
        <v>7</v>
      </c>
      <c r="C324" s="198"/>
      <c r="D324" s="198"/>
      <c r="E324" s="198"/>
    </row>
    <row r="325" spans="1:5">
      <c r="A325" t="s">
        <v>845</v>
      </c>
      <c r="B325" s="198">
        <v>7</v>
      </c>
      <c r="C325" s="198"/>
      <c r="D325" s="198"/>
      <c r="E325" s="198"/>
    </row>
    <row r="326" spans="1:5">
      <c r="A326" t="s">
        <v>846</v>
      </c>
      <c r="B326" s="198">
        <v>7</v>
      </c>
      <c r="C326" s="198"/>
      <c r="D326" s="198"/>
      <c r="E326" s="198"/>
    </row>
    <row r="327" spans="1:5">
      <c r="A327" t="s">
        <v>847</v>
      </c>
      <c r="B327" s="198">
        <v>7</v>
      </c>
      <c r="C327" s="198"/>
      <c r="D327" s="198"/>
      <c r="E327" s="198"/>
    </row>
    <row r="328" spans="1:5">
      <c r="A328" t="s">
        <v>848</v>
      </c>
      <c r="B328" s="198">
        <v>7</v>
      </c>
      <c r="C328" s="198"/>
      <c r="D328" s="198"/>
      <c r="E328" s="198"/>
    </row>
    <row r="329" spans="1:5">
      <c r="A329" t="s">
        <v>849</v>
      </c>
      <c r="B329" s="198">
        <v>7</v>
      </c>
      <c r="C329" s="198"/>
      <c r="D329" s="198"/>
      <c r="E329" s="198"/>
    </row>
    <row r="330" spans="1:5">
      <c r="A330" t="s">
        <v>850</v>
      </c>
      <c r="B330" s="198">
        <v>7</v>
      </c>
      <c r="C330" s="198"/>
      <c r="D330" s="198"/>
      <c r="E330" s="198"/>
    </row>
    <row r="331" spans="1:5">
      <c r="A331" t="s">
        <v>851</v>
      </c>
      <c r="B331" s="198">
        <v>7</v>
      </c>
      <c r="C331" s="198"/>
      <c r="D331" s="198"/>
      <c r="E331" s="198"/>
    </row>
    <row r="332" spans="1:5">
      <c r="A332" t="s">
        <v>852</v>
      </c>
      <c r="B332" s="198">
        <v>7</v>
      </c>
      <c r="C332" s="198"/>
      <c r="D332" s="198"/>
      <c r="E332" s="198"/>
    </row>
    <row r="333" spans="1:5">
      <c r="A333" t="s">
        <v>853</v>
      </c>
      <c r="B333" s="198">
        <v>7</v>
      </c>
      <c r="C333" s="198"/>
      <c r="D333" s="198"/>
      <c r="E333" s="198"/>
    </row>
    <row r="334" spans="1:5">
      <c r="A334" t="s">
        <v>854</v>
      </c>
      <c r="B334" s="198">
        <v>7</v>
      </c>
      <c r="C334" s="198"/>
      <c r="D334" s="198"/>
      <c r="E334" s="198"/>
    </row>
    <row r="335" spans="1:5">
      <c r="A335" t="s">
        <v>855</v>
      </c>
      <c r="B335" s="198">
        <v>7</v>
      </c>
      <c r="C335" s="198"/>
      <c r="D335" s="198"/>
      <c r="E335" s="198"/>
    </row>
    <row r="336" spans="1:5">
      <c r="A336" t="s">
        <v>856</v>
      </c>
      <c r="B336" s="198">
        <v>7</v>
      </c>
      <c r="C336" s="198"/>
      <c r="D336" s="198"/>
      <c r="E336" s="198"/>
    </row>
    <row r="337" spans="1:5">
      <c r="A337" t="s">
        <v>857</v>
      </c>
      <c r="B337" s="198">
        <v>7</v>
      </c>
      <c r="C337" s="198"/>
      <c r="D337" s="198"/>
      <c r="E337" s="198"/>
    </row>
    <row r="338" spans="1:5">
      <c r="A338" t="s">
        <v>858</v>
      </c>
      <c r="B338" s="198">
        <v>7</v>
      </c>
      <c r="C338" s="198"/>
      <c r="D338" s="198"/>
      <c r="E338" s="198"/>
    </row>
    <row r="339" spans="1:5">
      <c r="A339" t="s">
        <v>859</v>
      </c>
      <c r="B339" s="198">
        <v>7</v>
      </c>
      <c r="C339" s="198"/>
      <c r="D339" s="198"/>
      <c r="E339" s="198"/>
    </row>
    <row r="340" spans="1:5">
      <c r="A340" t="s">
        <v>860</v>
      </c>
      <c r="B340" s="198">
        <v>7</v>
      </c>
      <c r="C340" s="198"/>
      <c r="D340" s="198"/>
      <c r="E340" s="198"/>
    </row>
    <row r="341" spans="1:5">
      <c r="A341" t="s">
        <v>861</v>
      </c>
      <c r="B341" s="198">
        <v>7</v>
      </c>
      <c r="C341" s="198"/>
      <c r="D341" s="198"/>
      <c r="E341" s="198"/>
    </row>
    <row r="342" spans="1:5">
      <c r="A342" t="s">
        <v>862</v>
      </c>
      <c r="B342" s="198">
        <v>7</v>
      </c>
      <c r="C342" s="198"/>
      <c r="D342" s="198"/>
      <c r="E342" s="198"/>
    </row>
    <row r="343" spans="1:5">
      <c r="A343" t="s">
        <v>863</v>
      </c>
      <c r="B343" s="198">
        <v>7</v>
      </c>
      <c r="C343" s="198"/>
      <c r="D343" s="198"/>
      <c r="E343" s="198"/>
    </row>
    <row r="344" spans="1:5">
      <c r="A344" t="s">
        <v>864</v>
      </c>
      <c r="B344" s="198">
        <v>7</v>
      </c>
      <c r="C344" s="198"/>
      <c r="D344" s="198"/>
      <c r="E344" s="198"/>
    </row>
    <row r="345" spans="1:5">
      <c r="A345" t="s">
        <v>865</v>
      </c>
      <c r="B345" s="198">
        <v>7</v>
      </c>
      <c r="C345" s="198"/>
      <c r="D345" s="198"/>
      <c r="E345" s="198"/>
    </row>
    <row r="346" spans="1:5">
      <c r="A346" t="s">
        <v>866</v>
      </c>
      <c r="B346" s="198">
        <v>7</v>
      </c>
      <c r="C346" s="198"/>
      <c r="D346" s="198"/>
      <c r="E346" s="198"/>
    </row>
    <row r="347" spans="1:5">
      <c r="A347" t="s">
        <v>867</v>
      </c>
      <c r="B347" s="198">
        <v>7</v>
      </c>
      <c r="C347" s="198"/>
      <c r="D347" s="198"/>
      <c r="E347" s="198"/>
    </row>
    <row r="348" spans="1:5">
      <c r="A348" t="s">
        <v>868</v>
      </c>
      <c r="B348" s="198">
        <v>7</v>
      </c>
      <c r="C348" s="198"/>
      <c r="D348" s="198"/>
      <c r="E348" s="198"/>
    </row>
    <row r="349" spans="1:5">
      <c r="A349" t="s">
        <v>869</v>
      </c>
      <c r="B349" s="198">
        <v>7</v>
      </c>
      <c r="C349" s="198"/>
      <c r="D349" s="198"/>
      <c r="E349" s="198"/>
    </row>
    <row r="350" spans="1:5">
      <c r="A350" t="s">
        <v>870</v>
      </c>
      <c r="B350" s="198">
        <v>7</v>
      </c>
      <c r="C350" s="198"/>
      <c r="D350" s="198"/>
      <c r="E350" s="198"/>
    </row>
    <row r="351" spans="1:5">
      <c r="A351" t="s">
        <v>871</v>
      </c>
      <c r="B351" s="198">
        <v>7</v>
      </c>
      <c r="C351" s="198"/>
      <c r="D351" s="198"/>
      <c r="E351" s="198"/>
    </row>
    <row r="352" spans="1:5">
      <c r="A352" t="s">
        <v>872</v>
      </c>
      <c r="B352" s="198">
        <v>1</v>
      </c>
      <c r="C352" s="198"/>
      <c r="D352" s="198"/>
      <c r="E352" s="198"/>
    </row>
    <row r="353" spans="1:5">
      <c r="A353" t="s">
        <v>873</v>
      </c>
      <c r="B353" s="198">
        <v>1</v>
      </c>
      <c r="C353" s="198"/>
      <c r="D353" s="198"/>
      <c r="E353" s="198"/>
    </row>
    <row r="354" spans="1:5">
      <c r="A354" t="s">
        <v>874</v>
      </c>
      <c r="B354" s="198">
        <v>1</v>
      </c>
      <c r="C354" s="198"/>
      <c r="D354" s="198"/>
      <c r="E354" s="198"/>
    </row>
    <row r="355" spans="1:5">
      <c r="A355" t="s">
        <v>875</v>
      </c>
      <c r="B355" s="198">
        <v>1</v>
      </c>
      <c r="C355" s="198"/>
      <c r="D355" s="198"/>
      <c r="E355" s="198"/>
    </row>
    <row r="356" spans="1:5">
      <c r="A356" t="s">
        <v>876</v>
      </c>
      <c r="B356" s="198">
        <v>1</v>
      </c>
      <c r="C356" s="198"/>
      <c r="D356" s="198"/>
      <c r="E356" s="198"/>
    </row>
    <row r="357" spans="1:5">
      <c r="A357" t="s">
        <v>877</v>
      </c>
      <c r="B357" s="198">
        <v>1</v>
      </c>
      <c r="C357" s="198"/>
      <c r="D357" s="198"/>
      <c r="E357" s="198"/>
    </row>
    <row r="358" spans="1:5">
      <c r="A358" t="s">
        <v>878</v>
      </c>
      <c r="B358" s="198">
        <v>1</v>
      </c>
      <c r="C358" s="198"/>
      <c r="D358" s="198"/>
      <c r="E358" s="198"/>
    </row>
    <row r="359" spans="1:5">
      <c r="A359" t="s">
        <v>879</v>
      </c>
      <c r="B359" s="198">
        <v>1</v>
      </c>
      <c r="C359" s="198"/>
      <c r="D359" s="198"/>
      <c r="E359" s="198"/>
    </row>
    <row r="360" spans="1:5">
      <c r="A360" t="s">
        <v>880</v>
      </c>
      <c r="B360" s="198">
        <v>5</v>
      </c>
      <c r="C360" s="198"/>
      <c r="D360" s="198"/>
      <c r="E360" s="198"/>
    </row>
    <row r="361" spans="1:5">
      <c r="A361" t="s">
        <v>881</v>
      </c>
      <c r="B361" s="198">
        <v>5</v>
      </c>
      <c r="C361" s="198"/>
      <c r="D361" s="198"/>
      <c r="E361" s="198"/>
    </row>
    <row r="362" spans="1:5">
      <c r="A362" t="s">
        <v>882</v>
      </c>
      <c r="B362" s="198">
        <v>5</v>
      </c>
      <c r="C362" s="198"/>
      <c r="D362" s="198"/>
      <c r="E362" s="198"/>
    </row>
    <row r="363" spans="1:5">
      <c r="A363" t="s">
        <v>883</v>
      </c>
      <c r="B363" s="198">
        <v>5</v>
      </c>
      <c r="C363" s="198"/>
      <c r="D363" s="198"/>
      <c r="E363" s="198"/>
    </row>
    <row r="364" spans="1:5">
      <c r="A364" t="s">
        <v>884</v>
      </c>
      <c r="B364" s="198">
        <v>5</v>
      </c>
      <c r="C364" s="198"/>
      <c r="D364" s="198"/>
      <c r="E364" s="198"/>
    </row>
    <row r="365" spans="1:5">
      <c r="A365" t="s">
        <v>885</v>
      </c>
      <c r="B365" s="198">
        <v>5</v>
      </c>
      <c r="C365" s="198"/>
      <c r="D365" s="198"/>
      <c r="E365" s="198"/>
    </row>
    <row r="366" spans="1:5">
      <c r="A366" t="s">
        <v>886</v>
      </c>
      <c r="B366" s="198">
        <v>5</v>
      </c>
      <c r="C366" s="198"/>
      <c r="D366" s="198"/>
      <c r="E366" s="198"/>
    </row>
    <row r="367" spans="1:5">
      <c r="A367" t="s">
        <v>887</v>
      </c>
      <c r="B367" s="198">
        <v>5</v>
      </c>
      <c r="C367" s="198"/>
      <c r="D367" s="198"/>
      <c r="E367" s="198"/>
    </row>
    <row r="368" spans="1:5">
      <c r="A368" t="s">
        <v>888</v>
      </c>
      <c r="B368" s="198">
        <v>5</v>
      </c>
      <c r="C368" s="198"/>
      <c r="D368" s="198"/>
      <c r="E368" s="198"/>
    </row>
    <row r="369" spans="1:5">
      <c r="A369" t="s">
        <v>889</v>
      </c>
      <c r="B369" s="198">
        <v>5</v>
      </c>
      <c r="C369" s="198"/>
      <c r="D369" s="198"/>
      <c r="E369" s="198"/>
    </row>
    <row r="370" spans="1:5">
      <c r="A370" t="s">
        <v>890</v>
      </c>
      <c r="B370" s="198">
        <v>5</v>
      </c>
      <c r="C370" s="198"/>
      <c r="D370" s="198"/>
      <c r="E370" s="198"/>
    </row>
    <row r="371" spans="1:5">
      <c r="A371" t="s">
        <v>891</v>
      </c>
      <c r="B371" s="198">
        <v>5</v>
      </c>
      <c r="C371" s="198"/>
      <c r="D371" s="198"/>
      <c r="E371" s="198"/>
    </row>
    <row r="372" spans="1:5">
      <c r="A372" t="s">
        <v>892</v>
      </c>
      <c r="B372" s="198">
        <v>5</v>
      </c>
      <c r="C372" s="198"/>
      <c r="D372" s="198"/>
      <c r="E372" s="198"/>
    </row>
    <row r="373" spans="1:5">
      <c r="A373" t="s">
        <v>893</v>
      </c>
      <c r="B373" s="198">
        <v>5</v>
      </c>
      <c r="C373" s="198"/>
      <c r="D373" s="198"/>
      <c r="E373" s="198"/>
    </row>
    <row r="374" spans="1:5">
      <c r="A374" t="s">
        <v>894</v>
      </c>
      <c r="B374" s="198">
        <v>5</v>
      </c>
      <c r="C374" s="198"/>
      <c r="D374" s="198"/>
      <c r="E374" s="198"/>
    </row>
    <row r="375" spans="1:5">
      <c r="A375" t="s">
        <v>895</v>
      </c>
      <c r="B375" s="198">
        <v>5</v>
      </c>
      <c r="C375" s="198"/>
      <c r="D375" s="198"/>
      <c r="E375" s="198"/>
    </row>
    <row r="376" spans="1:5">
      <c r="A376" t="s">
        <v>896</v>
      </c>
      <c r="B376" s="198">
        <v>5</v>
      </c>
      <c r="C376" s="198"/>
      <c r="D376" s="198"/>
      <c r="E376" s="198"/>
    </row>
    <row r="377" spans="1:5">
      <c r="A377" t="s">
        <v>897</v>
      </c>
      <c r="B377" s="198">
        <v>5</v>
      </c>
      <c r="C377" s="198"/>
      <c r="D377" s="198"/>
      <c r="E377" s="198"/>
    </row>
    <row r="378" spans="1:5">
      <c r="A378" t="s">
        <v>898</v>
      </c>
      <c r="B378" s="198">
        <v>5</v>
      </c>
      <c r="C378" s="198"/>
      <c r="D378" s="198"/>
      <c r="E378" s="198"/>
    </row>
    <row r="379" spans="1:5">
      <c r="A379" t="s">
        <v>899</v>
      </c>
      <c r="B379" s="198">
        <v>5</v>
      </c>
      <c r="C379" s="198"/>
      <c r="D379" s="198"/>
      <c r="E379" s="198"/>
    </row>
    <row r="380" spans="1:5">
      <c r="A380" t="s">
        <v>900</v>
      </c>
      <c r="B380" s="198">
        <v>5</v>
      </c>
      <c r="C380" s="198"/>
      <c r="D380" s="198"/>
      <c r="E380" s="198"/>
    </row>
    <row r="381" spans="1:5">
      <c r="A381" t="s">
        <v>901</v>
      </c>
      <c r="B381" s="198">
        <v>0</v>
      </c>
      <c r="C381" s="198"/>
      <c r="D381" s="198"/>
      <c r="E381" s="198"/>
    </row>
    <row r="382" spans="1:5">
      <c r="A382" t="s">
        <v>902</v>
      </c>
      <c r="B382" s="198">
        <v>5</v>
      </c>
      <c r="C382" s="198"/>
      <c r="D382" s="198"/>
      <c r="E382" s="198"/>
    </row>
    <row r="383" spans="1:5">
      <c r="A383" t="s">
        <v>903</v>
      </c>
      <c r="B383" s="198">
        <v>5</v>
      </c>
      <c r="C383" s="198"/>
      <c r="D383" s="198"/>
      <c r="E383" s="198"/>
    </row>
    <row r="384" spans="1:5">
      <c r="A384" t="s">
        <v>904</v>
      </c>
      <c r="B384" s="198">
        <v>5</v>
      </c>
      <c r="C384" s="198"/>
      <c r="D384" s="198"/>
      <c r="E384" s="198"/>
    </row>
    <row r="385" spans="1:5">
      <c r="A385" t="s">
        <v>905</v>
      </c>
      <c r="B385" s="198">
        <v>5</v>
      </c>
      <c r="C385" s="198"/>
      <c r="D385" s="198"/>
      <c r="E385" s="198"/>
    </row>
    <row r="386" spans="1:5">
      <c r="A386" t="s">
        <v>906</v>
      </c>
      <c r="B386" s="198">
        <v>0</v>
      </c>
      <c r="C386" s="198"/>
      <c r="D386" s="198"/>
      <c r="E386" s="198"/>
    </row>
    <row r="387" spans="1:5">
      <c r="A387" t="s">
        <v>907</v>
      </c>
      <c r="B387" s="198">
        <v>5</v>
      </c>
      <c r="C387" s="198"/>
      <c r="D387" s="198"/>
      <c r="E387" s="198"/>
    </row>
    <row r="388" spans="1:5">
      <c r="A388" t="s">
        <v>908</v>
      </c>
      <c r="B388" s="198">
        <v>5</v>
      </c>
      <c r="C388" s="198"/>
      <c r="D388" s="198"/>
      <c r="E388" s="198"/>
    </row>
    <row r="389" spans="1:5">
      <c r="A389" t="s">
        <v>909</v>
      </c>
      <c r="B389" s="198">
        <v>0</v>
      </c>
      <c r="C389" s="198"/>
      <c r="D389" s="198"/>
      <c r="E389" s="198"/>
    </row>
    <row r="390" spans="1:5">
      <c r="A390" t="s">
        <v>910</v>
      </c>
      <c r="B390" s="198">
        <v>5</v>
      </c>
      <c r="C390" s="198"/>
      <c r="D390" s="198"/>
      <c r="E390" s="198"/>
    </row>
    <row r="391" spans="1:5">
      <c r="A391" t="s">
        <v>911</v>
      </c>
      <c r="B391" s="198">
        <v>5</v>
      </c>
      <c r="C391" s="198"/>
      <c r="D391" s="198"/>
      <c r="E391" s="198"/>
    </row>
    <row r="392" spans="1:5">
      <c r="A392" t="s">
        <v>912</v>
      </c>
      <c r="B392" s="198">
        <v>5</v>
      </c>
      <c r="C392" s="198"/>
      <c r="D392" s="198"/>
      <c r="E392" s="198"/>
    </row>
    <row r="393" spans="1:5">
      <c r="A393" t="s">
        <v>913</v>
      </c>
      <c r="B393" s="198">
        <v>5</v>
      </c>
      <c r="C393" s="198"/>
      <c r="D393" s="198"/>
      <c r="E393" s="198"/>
    </row>
    <row r="394" spans="1:5">
      <c r="A394" t="s">
        <v>914</v>
      </c>
      <c r="B394" s="198">
        <v>5</v>
      </c>
      <c r="C394" s="198"/>
      <c r="D394" s="198"/>
      <c r="E394" s="198"/>
    </row>
    <row r="395" spans="1:5">
      <c r="A395" t="s">
        <v>915</v>
      </c>
      <c r="B395" s="198">
        <v>5</v>
      </c>
      <c r="C395" s="198"/>
      <c r="D395" s="198"/>
      <c r="E395" s="198"/>
    </row>
    <row r="396" spans="1:5">
      <c r="A396" t="s">
        <v>916</v>
      </c>
      <c r="B396" s="198">
        <v>0</v>
      </c>
      <c r="C396" s="198"/>
      <c r="D396" s="198"/>
      <c r="E396" s="198"/>
    </row>
    <row r="397" spans="1:5">
      <c r="A397" t="s">
        <v>917</v>
      </c>
      <c r="B397" s="198">
        <v>0</v>
      </c>
      <c r="C397" s="198"/>
      <c r="D397" s="198"/>
      <c r="E397" s="198"/>
    </row>
    <row r="398" spans="1:5">
      <c r="A398" t="s">
        <v>918</v>
      </c>
      <c r="B398" s="198">
        <v>0</v>
      </c>
      <c r="C398" s="198"/>
      <c r="D398" s="198"/>
      <c r="E398" s="198"/>
    </row>
    <row r="399" spans="1:5">
      <c r="A399" t="s">
        <v>919</v>
      </c>
      <c r="B399" s="198">
        <v>5</v>
      </c>
      <c r="C399" s="198"/>
      <c r="D399" s="198"/>
      <c r="E399" s="198"/>
    </row>
    <row r="400" spans="1:5">
      <c r="A400" t="s">
        <v>920</v>
      </c>
      <c r="B400" s="198">
        <v>5</v>
      </c>
      <c r="C400" s="198"/>
      <c r="D400" s="198"/>
      <c r="E400" s="198"/>
    </row>
    <row r="401" spans="1:5">
      <c r="A401" t="s">
        <v>921</v>
      </c>
      <c r="B401" s="198">
        <v>0</v>
      </c>
      <c r="C401" s="198"/>
      <c r="D401" s="198"/>
      <c r="E401" s="198"/>
    </row>
    <row r="402" spans="1:5">
      <c r="A402" t="s">
        <v>922</v>
      </c>
      <c r="B402" s="198">
        <v>1</v>
      </c>
      <c r="C402" s="198"/>
      <c r="D402" s="198"/>
      <c r="E402" s="198"/>
    </row>
    <row r="403" spans="1:5">
      <c r="A403" t="s">
        <v>923</v>
      </c>
      <c r="B403" s="198">
        <v>1</v>
      </c>
      <c r="C403" s="198"/>
      <c r="D403" s="198"/>
      <c r="E403" s="198"/>
    </row>
    <row r="404" spans="1:5">
      <c r="A404" t="s">
        <v>924</v>
      </c>
      <c r="B404" s="198">
        <v>1</v>
      </c>
      <c r="C404" s="198"/>
      <c r="D404" s="198"/>
      <c r="E404" s="198"/>
    </row>
    <row r="405" spans="1:5">
      <c r="A405" t="s">
        <v>925</v>
      </c>
      <c r="B405" s="198">
        <v>1</v>
      </c>
      <c r="C405" s="198"/>
      <c r="D405" s="198"/>
      <c r="E405" s="198"/>
    </row>
    <row r="406" spans="1:5">
      <c r="A406" t="s">
        <v>926</v>
      </c>
      <c r="B406" s="198">
        <v>1</v>
      </c>
      <c r="C406" s="198"/>
      <c r="D406" s="198"/>
      <c r="E406" s="198"/>
    </row>
    <row r="407" spans="1:5">
      <c r="A407" t="s">
        <v>927</v>
      </c>
      <c r="B407" s="198">
        <v>1</v>
      </c>
      <c r="C407" s="198"/>
      <c r="D407" s="198"/>
      <c r="E407" s="198"/>
    </row>
    <row r="408" spans="1:5">
      <c r="A408" t="s">
        <v>928</v>
      </c>
      <c r="B408" s="198">
        <v>1</v>
      </c>
      <c r="C408" s="198"/>
      <c r="D408" s="198"/>
      <c r="E408" s="198"/>
    </row>
    <row r="409" spans="1:5">
      <c r="A409" t="s">
        <v>929</v>
      </c>
      <c r="B409" s="198">
        <v>1</v>
      </c>
      <c r="C409" s="198"/>
      <c r="D409" s="198"/>
      <c r="E409" s="198"/>
    </row>
    <row r="410" spans="1:5">
      <c r="A410" t="s">
        <v>930</v>
      </c>
      <c r="B410" s="198">
        <v>1</v>
      </c>
      <c r="C410" s="198"/>
      <c r="D410" s="198"/>
      <c r="E410" s="198"/>
    </row>
    <row r="411" spans="1:5">
      <c r="A411" t="s">
        <v>931</v>
      </c>
      <c r="B411" s="198">
        <v>1</v>
      </c>
      <c r="C411" s="198"/>
      <c r="D411" s="198"/>
      <c r="E411" s="198"/>
    </row>
    <row r="412" spans="1:5">
      <c r="A412" t="s">
        <v>932</v>
      </c>
      <c r="B412" s="198">
        <v>1</v>
      </c>
      <c r="C412" s="198"/>
      <c r="D412" s="198"/>
      <c r="E412" s="198"/>
    </row>
    <row r="413" spans="1:5">
      <c r="A413" t="s">
        <v>933</v>
      </c>
      <c r="B413" s="198">
        <v>1</v>
      </c>
      <c r="C413" s="198"/>
      <c r="D413" s="198"/>
      <c r="E413" s="198"/>
    </row>
    <row r="414" spans="1:5">
      <c r="A414" t="s">
        <v>934</v>
      </c>
      <c r="B414" s="198">
        <v>1</v>
      </c>
      <c r="C414" s="198"/>
      <c r="D414" s="198"/>
      <c r="E414" s="198"/>
    </row>
    <row r="415" spans="1:5">
      <c r="A415" t="s">
        <v>935</v>
      </c>
      <c r="B415" s="198">
        <v>1</v>
      </c>
      <c r="C415" s="198"/>
      <c r="D415" s="198"/>
      <c r="E415" s="198"/>
    </row>
    <row r="416" spans="1:5">
      <c r="A416" t="s">
        <v>936</v>
      </c>
      <c r="B416" s="198">
        <v>1</v>
      </c>
      <c r="C416" s="198"/>
      <c r="D416" s="198"/>
      <c r="E416" s="198"/>
    </row>
    <row r="417" spans="1:5">
      <c r="A417" t="s">
        <v>937</v>
      </c>
      <c r="B417" s="198">
        <v>1</v>
      </c>
      <c r="C417" s="189">
        <v>45491</v>
      </c>
      <c r="D417" s="198"/>
      <c r="E417" s="189">
        <v>45499</v>
      </c>
    </row>
    <row r="418" spans="1:5">
      <c r="A418" t="s">
        <v>938</v>
      </c>
      <c r="B418" s="198">
        <v>1</v>
      </c>
      <c r="C418" s="189">
        <v>45491</v>
      </c>
      <c r="D418" s="198"/>
      <c r="E418" s="189">
        <v>45499</v>
      </c>
    </row>
    <row r="419" spans="1:5">
      <c r="A419" t="s">
        <v>939</v>
      </c>
      <c r="B419" s="198">
        <v>1</v>
      </c>
      <c r="C419" s="198"/>
      <c r="D419" s="198"/>
      <c r="E419" s="198"/>
    </row>
    <row r="420" spans="1:5">
      <c r="A420" t="s">
        <v>940</v>
      </c>
      <c r="B420" s="198">
        <v>5</v>
      </c>
      <c r="C420" s="198"/>
      <c r="D420" s="198"/>
      <c r="E420" s="198"/>
    </row>
    <row r="421" spans="1:5">
      <c r="A421" t="s">
        <v>941</v>
      </c>
      <c r="B421" s="198">
        <v>5</v>
      </c>
      <c r="C421" s="198"/>
      <c r="D421" s="198"/>
      <c r="E421" s="198"/>
    </row>
    <row r="422" spans="1:5">
      <c r="A422" t="s">
        <v>942</v>
      </c>
      <c r="B422" s="198">
        <v>5</v>
      </c>
      <c r="C422" s="198"/>
      <c r="D422" s="198"/>
      <c r="E422" s="198"/>
    </row>
    <row r="423" spans="1:5">
      <c r="A423" t="s">
        <v>943</v>
      </c>
      <c r="B423" s="198">
        <v>5</v>
      </c>
      <c r="C423" s="189">
        <v>45471</v>
      </c>
      <c r="D423" s="198"/>
      <c r="E423" s="198"/>
    </row>
    <row r="424" spans="1:5">
      <c r="A424" t="s">
        <v>944</v>
      </c>
      <c r="B424" s="198">
        <v>5</v>
      </c>
      <c r="C424" s="198"/>
      <c r="D424" s="198"/>
      <c r="E424" s="198"/>
    </row>
    <row r="425" spans="1:5">
      <c r="A425" t="s">
        <v>945</v>
      </c>
      <c r="B425" s="198">
        <v>5</v>
      </c>
      <c r="C425" s="198"/>
      <c r="D425" s="198"/>
      <c r="E425" s="198"/>
    </row>
    <row r="426" spans="1:5">
      <c r="A426" t="s">
        <v>946</v>
      </c>
      <c r="B426" s="198">
        <v>5</v>
      </c>
      <c r="C426" s="198"/>
      <c r="D426" s="198"/>
      <c r="E426" s="198"/>
    </row>
    <row r="427" spans="1:5">
      <c r="A427" t="s">
        <v>947</v>
      </c>
      <c r="B427" s="198">
        <v>5</v>
      </c>
      <c r="C427" s="198"/>
      <c r="D427" s="198"/>
      <c r="E427" s="198"/>
    </row>
    <row r="428" spans="1:5">
      <c r="A428" t="s">
        <v>948</v>
      </c>
      <c r="B428" s="198">
        <v>5</v>
      </c>
      <c r="C428" s="198"/>
      <c r="D428" s="198"/>
      <c r="E428" s="198"/>
    </row>
    <row r="429" spans="1:5">
      <c r="A429" t="s">
        <v>949</v>
      </c>
      <c r="B429" s="198">
        <v>5</v>
      </c>
      <c r="C429" s="198"/>
      <c r="D429" s="198"/>
      <c r="E429" s="198"/>
    </row>
    <row r="430" spans="1:5">
      <c r="A430" t="s">
        <v>950</v>
      </c>
      <c r="B430" s="198">
        <v>5</v>
      </c>
      <c r="C430" s="198"/>
      <c r="D430" s="198"/>
      <c r="E430" s="198"/>
    </row>
    <row r="431" spans="1:5">
      <c r="A431" t="s">
        <v>951</v>
      </c>
      <c r="B431" s="198">
        <v>5</v>
      </c>
      <c r="C431" s="198"/>
      <c r="D431" s="198"/>
      <c r="E431" s="198"/>
    </row>
    <row r="432" spans="1:5">
      <c r="A432" t="s">
        <v>952</v>
      </c>
      <c r="B432" s="198">
        <v>5</v>
      </c>
      <c r="C432" s="198"/>
      <c r="D432" s="198"/>
      <c r="E432" s="198"/>
    </row>
    <row r="433" spans="1:5">
      <c r="A433" t="s">
        <v>953</v>
      </c>
      <c r="B433" s="198">
        <v>5</v>
      </c>
      <c r="C433" s="198"/>
      <c r="D433" s="198"/>
      <c r="E433" s="198"/>
    </row>
    <row r="434" spans="1:5">
      <c r="A434" t="s">
        <v>954</v>
      </c>
      <c r="B434" s="198">
        <v>5</v>
      </c>
      <c r="C434" s="198"/>
      <c r="D434" s="198"/>
      <c r="E434" s="198"/>
    </row>
    <row r="435" spans="1:5">
      <c r="A435" t="s">
        <v>955</v>
      </c>
      <c r="B435" s="198">
        <v>5</v>
      </c>
      <c r="C435" s="198"/>
      <c r="D435" s="198"/>
      <c r="E435" s="198"/>
    </row>
    <row r="436" spans="1:5">
      <c r="A436" t="s">
        <v>956</v>
      </c>
      <c r="B436" s="198">
        <v>5</v>
      </c>
      <c r="C436" s="198"/>
      <c r="D436" s="198"/>
      <c r="E436" s="198"/>
    </row>
    <row r="437" spans="1:5">
      <c r="A437" t="s">
        <v>957</v>
      </c>
      <c r="B437" s="198">
        <v>5</v>
      </c>
      <c r="C437" s="198"/>
      <c r="D437" s="198"/>
      <c r="E437" s="198"/>
    </row>
    <row r="438" spans="1:5">
      <c r="A438" t="s">
        <v>958</v>
      </c>
      <c r="B438" s="198">
        <v>5</v>
      </c>
      <c r="C438" s="198"/>
      <c r="D438" s="198"/>
      <c r="E438" s="198"/>
    </row>
    <row r="439" spans="1:5">
      <c r="A439" t="s">
        <v>959</v>
      </c>
      <c r="B439" s="198">
        <v>5</v>
      </c>
      <c r="C439" s="198"/>
      <c r="D439" s="198"/>
      <c r="E439" s="198"/>
    </row>
    <row r="440" spans="1:5">
      <c r="A440" t="s">
        <v>960</v>
      </c>
      <c r="B440" s="198">
        <v>0</v>
      </c>
      <c r="C440" s="198"/>
      <c r="D440" s="198"/>
      <c r="E440" s="198"/>
    </row>
    <row r="441" spans="1:5">
      <c r="A441" t="s">
        <v>961</v>
      </c>
      <c r="B441" s="198">
        <v>0</v>
      </c>
      <c r="C441" s="198"/>
      <c r="D441" s="198"/>
      <c r="E441" s="198"/>
    </row>
    <row r="442" spans="1:5">
      <c r="A442" t="s">
        <v>962</v>
      </c>
      <c r="B442" s="198">
        <v>0</v>
      </c>
      <c r="C442" s="198"/>
      <c r="D442" s="198"/>
      <c r="E442" s="198"/>
    </row>
    <row r="443" spans="1:5">
      <c r="A443" t="s">
        <v>963</v>
      </c>
      <c r="B443" s="198">
        <v>5</v>
      </c>
      <c r="C443" s="198"/>
      <c r="D443" s="198"/>
      <c r="E443" s="198"/>
    </row>
    <row r="444" spans="1:5">
      <c r="A444" t="s">
        <v>964</v>
      </c>
      <c r="B444" s="198">
        <v>5</v>
      </c>
      <c r="C444" s="198"/>
      <c r="D444" s="198"/>
      <c r="E444" s="198"/>
    </row>
    <row r="445" spans="1:5">
      <c r="A445" t="s">
        <v>965</v>
      </c>
      <c r="B445" s="198">
        <v>5</v>
      </c>
      <c r="C445" s="198"/>
      <c r="D445" s="198"/>
      <c r="E445" s="198"/>
    </row>
    <row r="446" spans="1:5">
      <c r="A446" t="s">
        <v>966</v>
      </c>
      <c r="B446" s="198">
        <v>5</v>
      </c>
      <c r="C446" s="198"/>
      <c r="D446" s="198"/>
      <c r="E446" s="198"/>
    </row>
    <row r="447" spans="1:5">
      <c r="A447" t="s">
        <v>967</v>
      </c>
      <c r="B447" s="198">
        <v>5</v>
      </c>
      <c r="C447" s="198"/>
      <c r="D447" s="198"/>
      <c r="E447" s="198"/>
    </row>
    <row r="448" spans="1:5">
      <c r="A448" t="s">
        <v>968</v>
      </c>
      <c r="B448" s="198">
        <v>5</v>
      </c>
      <c r="C448" s="198"/>
      <c r="D448" s="198"/>
      <c r="E448" s="198"/>
    </row>
    <row r="449" spans="1:5">
      <c r="A449" t="s">
        <v>969</v>
      </c>
      <c r="B449" s="198">
        <v>5</v>
      </c>
      <c r="C449" s="198"/>
      <c r="D449" s="198"/>
      <c r="E449" s="198"/>
    </row>
    <row r="450" spans="1:5">
      <c r="A450" t="s">
        <v>970</v>
      </c>
      <c r="B450" s="198">
        <v>5</v>
      </c>
      <c r="C450" s="198"/>
      <c r="D450" s="198"/>
      <c r="E450" s="198"/>
    </row>
    <row r="451" spans="1:5">
      <c r="A451" t="s">
        <v>971</v>
      </c>
      <c r="B451" s="198">
        <v>5</v>
      </c>
      <c r="C451" s="198"/>
      <c r="D451" s="198"/>
      <c r="E451" s="198"/>
    </row>
    <row r="452" spans="1:5">
      <c r="A452" t="s">
        <v>972</v>
      </c>
      <c r="B452" s="198">
        <v>5</v>
      </c>
      <c r="C452" s="198"/>
      <c r="D452" s="198"/>
      <c r="E452" s="198"/>
    </row>
    <row r="453" spans="1:5">
      <c r="A453" t="s">
        <v>973</v>
      </c>
      <c r="B453" s="198">
        <v>5</v>
      </c>
      <c r="C453" s="198"/>
      <c r="D453" s="198"/>
      <c r="E453" s="198"/>
    </row>
    <row r="454" spans="1:5">
      <c r="A454" t="s">
        <v>974</v>
      </c>
      <c r="B454" s="198">
        <v>5</v>
      </c>
      <c r="C454" s="198"/>
      <c r="D454" s="198"/>
      <c r="E454" s="198"/>
    </row>
    <row r="455" spans="1:5">
      <c r="A455" t="s">
        <v>975</v>
      </c>
      <c r="B455" s="198">
        <v>5</v>
      </c>
      <c r="C455" s="198"/>
      <c r="D455" s="198"/>
      <c r="E455" s="198"/>
    </row>
    <row r="456" spans="1:5">
      <c r="A456" t="s">
        <v>976</v>
      </c>
      <c r="B456" s="198">
        <v>5</v>
      </c>
      <c r="C456" s="198"/>
      <c r="D456" s="198"/>
      <c r="E456" s="198"/>
    </row>
    <row r="457" spans="1:5">
      <c r="A457" t="s">
        <v>977</v>
      </c>
      <c r="B457" s="198">
        <v>5</v>
      </c>
      <c r="C457" s="198"/>
      <c r="D457" s="198"/>
      <c r="E457" s="198"/>
    </row>
    <row r="458" spans="1:5">
      <c r="A458" t="s">
        <v>978</v>
      </c>
      <c r="B458" s="198">
        <v>5</v>
      </c>
      <c r="C458" s="198"/>
      <c r="D458" s="198"/>
      <c r="E458" s="198"/>
    </row>
    <row r="459" spans="1:5">
      <c r="A459" t="s">
        <v>979</v>
      </c>
      <c r="B459" s="198">
        <v>5</v>
      </c>
      <c r="C459" s="198"/>
      <c r="D459" s="198"/>
      <c r="E459" s="198"/>
    </row>
    <row r="460" spans="1:5">
      <c r="A460" t="s">
        <v>980</v>
      </c>
      <c r="B460" s="198">
        <v>5</v>
      </c>
      <c r="C460" s="198"/>
      <c r="D460" s="198"/>
      <c r="E460" s="198"/>
    </row>
    <row r="461" spans="1:5">
      <c r="A461" t="s">
        <v>981</v>
      </c>
      <c r="B461" s="198">
        <v>5</v>
      </c>
      <c r="C461" s="198"/>
      <c r="D461" s="198"/>
      <c r="E461" s="198"/>
    </row>
    <row r="462" spans="1:5">
      <c r="A462" t="s">
        <v>982</v>
      </c>
      <c r="B462" s="198">
        <v>5</v>
      </c>
      <c r="C462" s="198"/>
      <c r="D462" s="198"/>
      <c r="E462" s="198"/>
    </row>
    <row r="463" spans="1:5">
      <c r="A463" t="s">
        <v>983</v>
      </c>
      <c r="B463" s="198">
        <v>5</v>
      </c>
      <c r="C463" s="198"/>
      <c r="D463" s="198"/>
      <c r="E463" s="198"/>
    </row>
    <row r="464" spans="1:5">
      <c r="A464" t="s">
        <v>984</v>
      </c>
      <c r="B464" s="198">
        <v>5</v>
      </c>
      <c r="C464" s="198"/>
      <c r="D464" s="198"/>
      <c r="E464" s="198"/>
    </row>
    <row r="465" spans="1:5">
      <c r="A465" t="s">
        <v>985</v>
      </c>
      <c r="B465" s="198">
        <v>5</v>
      </c>
      <c r="C465" s="198"/>
      <c r="D465" s="198"/>
      <c r="E465" s="198"/>
    </row>
    <row r="466" spans="1:5">
      <c r="A466" t="s">
        <v>986</v>
      </c>
      <c r="B466" s="198">
        <v>5</v>
      </c>
      <c r="C466" s="198"/>
      <c r="D466" s="198"/>
      <c r="E466" s="198"/>
    </row>
    <row r="467" spans="1:5">
      <c r="A467" t="s">
        <v>987</v>
      </c>
      <c r="B467" s="198">
        <v>5</v>
      </c>
      <c r="C467" s="198"/>
      <c r="D467" s="198"/>
      <c r="E467" s="198"/>
    </row>
    <row r="468" spans="1:5">
      <c r="A468" t="s">
        <v>988</v>
      </c>
      <c r="B468" s="198">
        <v>5</v>
      </c>
      <c r="C468" s="198"/>
      <c r="D468" s="198"/>
      <c r="E468" s="198"/>
    </row>
    <row r="469" spans="1:5">
      <c r="A469" t="s">
        <v>989</v>
      </c>
      <c r="B469" s="198">
        <v>5</v>
      </c>
      <c r="C469" s="198"/>
      <c r="D469" s="198"/>
      <c r="E469" s="198"/>
    </row>
    <row r="470" spans="1:5">
      <c r="A470" t="s">
        <v>990</v>
      </c>
      <c r="B470" s="198">
        <v>5</v>
      </c>
      <c r="C470" s="198"/>
      <c r="D470" s="198"/>
      <c r="E470" s="198"/>
    </row>
    <row r="471" spans="1:5">
      <c r="A471" t="s">
        <v>991</v>
      </c>
      <c r="B471" s="198">
        <v>5</v>
      </c>
      <c r="C471" s="198"/>
      <c r="D471" s="198"/>
      <c r="E471" s="198"/>
    </row>
    <row r="472" spans="1:5">
      <c r="A472" t="s">
        <v>992</v>
      </c>
      <c r="B472" s="198">
        <v>5</v>
      </c>
      <c r="C472" s="198"/>
      <c r="D472" s="198"/>
      <c r="E472" s="198"/>
    </row>
    <row r="473" spans="1:5">
      <c r="A473" t="s">
        <v>993</v>
      </c>
      <c r="B473" s="198">
        <v>5</v>
      </c>
      <c r="C473" s="198"/>
      <c r="D473" s="198"/>
      <c r="E473" s="198"/>
    </row>
    <row r="474" spans="1:5">
      <c r="A474" t="s">
        <v>994</v>
      </c>
      <c r="B474" s="198">
        <v>5</v>
      </c>
      <c r="C474" s="198"/>
      <c r="D474" s="198"/>
      <c r="E474" s="198"/>
    </row>
    <row r="475" spans="1:5">
      <c r="A475" t="s">
        <v>995</v>
      </c>
      <c r="B475" s="198">
        <v>5</v>
      </c>
      <c r="C475" s="198"/>
      <c r="D475" s="198"/>
      <c r="E475" s="198"/>
    </row>
    <row r="476" spans="1:5">
      <c r="A476" t="s">
        <v>996</v>
      </c>
      <c r="B476" s="198">
        <v>5</v>
      </c>
      <c r="C476" s="198"/>
      <c r="D476" s="198"/>
      <c r="E476" s="198"/>
    </row>
    <row r="477" spans="1:5">
      <c r="A477" t="s">
        <v>997</v>
      </c>
      <c r="B477" s="198">
        <v>5</v>
      </c>
      <c r="C477" s="198"/>
      <c r="D477" s="198"/>
      <c r="E477" s="198"/>
    </row>
    <row r="478" spans="1:5">
      <c r="A478" t="s">
        <v>998</v>
      </c>
      <c r="B478" s="198">
        <v>5</v>
      </c>
      <c r="C478" s="198"/>
      <c r="D478" s="198"/>
      <c r="E478" s="198"/>
    </row>
    <row r="479" spans="1:5">
      <c r="A479" t="s">
        <v>999</v>
      </c>
      <c r="B479" s="198">
        <v>5</v>
      </c>
      <c r="C479" s="198"/>
      <c r="D479" s="198"/>
      <c r="E479" s="198"/>
    </row>
    <row r="480" spans="1:5">
      <c r="A480" t="s">
        <v>1000</v>
      </c>
      <c r="B480" s="198">
        <v>5</v>
      </c>
      <c r="C480" s="198"/>
      <c r="D480" s="198"/>
      <c r="E480" s="198"/>
    </row>
    <row r="481" spans="1:5">
      <c r="A481" t="s">
        <v>1001</v>
      </c>
      <c r="B481" s="198">
        <v>5</v>
      </c>
      <c r="C481" s="198"/>
      <c r="D481" s="198"/>
      <c r="E481" s="198"/>
    </row>
    <row r="482" spans="1:5">
      <c r="A482" t="s">
        <v>1002</v>
      </c>
      <c r="B482" s="198">
        <v>5</v>
      </c>
      <c r="C482" s="198"/>
      <c r="D482" s="198"/>
      <c r="E482" s="198"/>
    </row>
    <row r="483" spans="1:5">
      <c r="A483" t="s">
        <v>1003</v>
      </c>
      <c r="B483" s="198">
        <v>5</v>
      </c>
      <c r="C483" s="198"/>
      <c r="D483" s="198"/>
      <c r="E483" s="198"/>
    </row>
    <row r="484" spans="1:5">
      <c r="A484" t="s">
        <v>1004</v>
      </c>
      <c r="B484" s="198">
        <v>5</v>
      </c>
      <c r="C484" s="198"/>
      <c r="D484" s="198"/>
      <c r="E484" s="198"/>
    </row>
    <row r="485" spans="1:5">
      <c r="A485" t="s">
        <v>1005</v>
      </c>
      <c r="B485" s="198">
        <v>5</v>
      </c>
      <c r="C485" s="198"/>
      <c r="D485" s="198"/>
      <c r="E485" s="198"/>
    </row>
    <row r="486" spans="1:5">
      <c r="A486" t="s">
        <v>1006</v>
      </c>
      <c r="B486" s="198">
        <v>5</v>
      </c>
      <c r="C486" s="198"/>
      <c r="D486" s="198"/>
      <c r="E486" s="198"/>
    </row>
    <row r="487" spans="1:5">
      <c r="A487" t="s">
        <v>1007</v>
      </c>
      <c r="B487" s="198">
        <v>5</v>
      </c>
      <c r="C487" s="198"/>
      <c r="D487" s="198"/>
      <c r="E487" s="198"/>
    </row>
    <row r="488" spans="1:5">
      <c r="A488" t="s">
        <v>1008</v>
      </c>
      <c r="B488" s="198">
        <v>5</v>
      </c>
      <c r="C488" s="198"/>
      <c r="D488" s="198"/>
      <c r="E488" s="198"/>
    </row>
    <row r="489" spans="1:5">
      <c r="A489" t="s">
        <v>1009</v>
      </c>
      <c r="B489" s="198">
        <v>1</v>
      </c>
      <c r="C489" s="198"/>
      <c r="D489" s="198"/>
      <c r="E489" s="198"/>
    </row>
    <row r="490" spans="1:5">
      <c r="A490" t="s">
        <v>1010</v>
      </c>
      <c r="B490" s="198">
        <v>1</v>
      </c>
      <c r="C490" s="198"/>
      <c r="D490" s="198"/>
      <c r="E490" s="198"/>
    </row>
    <row r="491" spans="1:5">
      <c r="A491" t="s">
        <v>1011</v>
      </c>
      <c r="B491" s="198">
        <v>1</v>
      </c>
      <c r="C491" s="198"/>
      <c r="D491" s="198"/>
      <c r="E491" s="198"/>
    </row>
    <row r="492" spans="1:5">
      <c r="A492" t="s">
        <v>1012</v>
      </c>
      <c r="B492" s="198">
        <v>1</v>
      </c>
      <c r="C492" s="198"/>
      <c r="D492" s="198"/>
      <c r="E492" s="198"/>
    </row>
    <row r="493" spans="1:5">
      <c r="A493" t="s">
        <v>1013</v>
      </c>
      <c r="B493" s="198">
        <v>1</v>
      </c>
      <c r="C493" s="198"/>
      <c r="D493" s="198"/>
      <c r="E493" s="198"/>
    </row>
    <row r="494" spans="1:5">
      <c r="A494" t="s">
        <v>1014</v>
      </c>
      <c r="B494" s="198">
        <v>1</v>
      </c>
      <c r="C494" s="198"/>
      <c r="D494" s="198"/>
      <c r="E494" s="198"/>
    </row>
    <row r="495" spans="1:5">
      <c r="A495" t="s">
        <v>1015</v>
      </c>
      <c r="B495" s="198">
        <v>1</v>
      </c>
      <c r="C495" s="198"/>
      <c r="D495" s="198"/>
      <c r="E495" s="198"/>
    </row>
    <row r="496" spans="1:5">
      <c r="A496" t="s">
        <v>1016</v>
      </c>
      <c r="B496" s="198">
        <v>1</v>
      </c>
      <c r="C496" s="198"/>
      <c r="D496" s="198"/>
      <c r="E496" s="198"/>
    </row>
    <row r="497" spans="1:5">
      <c r="A497" t="s">
        <v>1017</v>
      </c>
      <c r="B497" s="198">
        <v>1</v>
      </c>
      <c r="C497" s="198"/>
      <c r="D497" s="198"/>
      <c r="E497" s="198"/>
    </row>
    <row r="498" spans="1:5">
      <c r="A498" t="s">
        <v>1018</v>
      </c>
      <c r="B498" s="198">
        <v>1</v>
      </c>
      <c r="C498" s="198"/>
      <c r="D498" s="198"/>
      <c r="E498" s="198"/>
    </row>
    <row r="499" spans="1:5">
      <c r="A499" t="s">
        <v>1019</v>
      </c>
      <c r="B499" s="198">
        <v>1</v>
      </c>
      <c r="C499" s="198"/>
      <c r="D499" s="198"/>
      <c r="E499" s="198"/>
    </row>
    <row r="500" spans="1:5">
      <c r="A500" t="s">
        <v>1020</v>
      </c>
      <c r="B500" s="198">
        <v>2</v>
      </c>
      <c r="C500" s="198"/>
      <c r="D500" s="198"/>
      <c r="E500" s="198"/>
    </row>
    <row r="501" spans="1:5">
      <c r="A501" t="s">
        <v>1021</v>
      </c>
      <c r="B501" s="198">
        <v>2</v>
      </c>
      <c r="C501" s="198"/>
      <c r="D501" s="198"/>
      <c r="E501" s="198"/>
    </row>
    <row r="502" spans="1:5">
      <c r="A502" t="s">
        <v>1022</v>
      </c>
      <c r="B502" s="198">
        <v>1</v>
      </c>
      <c r="C502" s="198"/>
      <c r="D502" s="198"/>
      <c r="E502" s="198"/>
    </row>
    <row r="503" spans="1:5">
      <c r="A503" t="s">
        <v>1023</v>
      </c>
      <c r="B503" s="198">
        <v>2</v>
      </c>
      <c r="C503" s="198"/>
      <c r="D503" s="198"/>
      <c r="E503" s="198"/>
    </row>
    <row r="504" spans="1:5">
      <c r="A504" t="s">
        <v>1024</v>
      </c>
      <c r="B504" s="198">
        <v>2</v>
      </c>
      <c r="C504" s="198"/>
      <c r="D504" s="198"/>
      <c r="E504" s="198"/>
    </row>
    <row r="505" spans="1:5">
      <c r="A505" t="s">
        <v>1025</v>
      </c>
      <c r="B505" s="198">
        <v>3</v>
      </c>
      <c r="C505" s="198"/>
      <c r="D505" s="198"/>
      <c r="E505" s="198"/>
    </row>
    <row r="506" spans="1:5">
      <c r="A506" t="s">
        <v>1026</v>
      </c>
      <c r="B506" s="198">
        <v>3</v>
      </c>
      <c r="C506" s="198"/>
      <c r="D506" s="198"/>
      <c r="E506" s="198"/>
    </row>
    <row r="507" spans="1:5">
      <c r="A507" t="s">
        <v>1027</v>
      </c>
      <c r="B507" s="198">
        <v>3</v>
      </c>
      <c r="C507" s="198"/>
      <c r="D507" s="198"/>
      <c r="E507" s="198"/>
    </row>
    <row r="508" spans="1:5">
      <c r="A508" t="s">
        <v>1028</v>
      </c>
      <c r="B508" s="198">
        <v>1</v>
      </c>
      <c r="C508" s="198"/>
      <c r="D508" s="198"/>
      <c r="E508" s="198"/>
    </row>
    <row r="509" spans="1:5">
      <c r="A509" t="s">
        <v>1029</v>
      </c>
      <c r="B509" s="198">
        <v>3</v>
      </c>
      <c r="C509" s="198"/>
      <c r="D509" s="198"/>
      <c r="E509" s="198"/>
    </row>
    <row r="510" spans="1:5">
      <c r="A510" t="s">
        <v>1030</v>
      </c>
      <c r="B510" s="198">
        <v>3</v>
      </c>
      <c r="C510" s="198"/>
      <c r="D510" s="198"/>
      <c r="E510" s="198"/>
    </row>
    <row r="511" spans="1:5">
      <c r="A511" t="s">
        <v>1031</v>
      </c>
      <c r="B511" s="198">
        <v>1</v>
      </c>
      <c r="C511" s="198"/>
      <c r="D511" s="198"/>
      <c r="E511" s="198"/>
    </row>
    <row r="512" spans="1:5">
      <c r="A512" t="s">
        <v>1032</v>
      </c>
      <c r="B512" s="198">
        <v>3</v>
      </c>
      <c r="C512" s="198"/>
      <c r="D512" s="198"/>
      <c r="E512" s="198"/>
    </row>
    <row r="513" spans="1:5">
      <c r="A513" t="s">
        <v>1033</v>
      </c>
      <c r="B513" s="198">
        <v>3</v>
      </c>
      <c r="C513" s="198"/>
      <c r="D513" s="198"/>
      <c r="E513" s="198"/>
    </row>
    <row r="514" spans="1:5">
      <c r="A514" t="s">
        <v>1034</v>
      </c>
      <c r="B514" s="198">
        <v>3</v>
      </c>
      <c r="C514" s="198"/>
      <c r="D514" s="198"/>
      <c r="E514" s="198"/>
    </row>
    <row r="515" spans="1:5">
      <c r="A515" t="s">
        <v>1035</v>
      </c>
      <c r="B515" s="198">
        <v>2</v>
      </c>
      <c r="C515" s="189">
        <v>45490</v>
      </c>
      <c r="D515" s="189">
        <v>45504</v>
      </c>
      <c r="E515" s="189">
        <v>45504</v>
      </c>
    </row>
    <row r="516" spans="1:5">
      <c r="A516" t="s">
        <v>1036</v>
      </c>
      <c r="B516" s="198">
        <v>2</v>
      </c>
      <c r="C516" s="189">
        <v>45490</v>
      </c>
      <c r="D516" s="189">
        <v>45504</v>
      </c>
      <c r="E516" s="189">
        <v>45504</v>
      </c>
    </row>
    <row r="517" spans="1:5">
      <c r="A517" t="s">
        <v>1037</v>
      </c>
      <c r="B517" s="198">
        <v>2</v>
      </c>
      <c r="C517" s="189">
        <v>45490</v>
      </c>
      <c r="D517" s="189">
        <v>45504</v>
      </c>
      <c r="E517" s="189">
        <v>45504</v>
      </c>
    </row>
    <row r="518" spans="1:5">
      <c r="A518" t="s">
        <v>1038</v>
      </c>
      <c r="B518" s="198">
        <v>2</v>
      </c>
      <c r="C518" s="189">
        <v>45490</v>
      </c>
      <c r="D518" s="189">
        <v>45504</v>
      </c>
      <c r="E518" s="189">
        <v>45504</v>
      </c>
    </row>
    <row r="519" spans="1:5">
      <c r="A519" t="s">
        <v>1039</v>
      </c>
      <c r="B519" s="198">
        <v>2</v>
      </c>
      <c r="C519" s="189">
        <v>45490</v>
      </c>
      <c r="D519" s="189">
        <v>45504</v>
      </c>
      <c r="E519" s="189">
        <v>45504</v>
      </c>
    </row>
    <row r="520" spans="1:5">
      <c r="A520" t="s">
        <v>1040</v>
      </c>
      <c r="B520" s="198">
        <v>2</v>
      </c>
      <c r="C520" s="189">
        <v>45490</v>
      </c>
      <c r="D520" s="189">
        <v>45504</v>
      </c>
      <c r="E520" s="189">
        <v>45504</v>
      </c>
    </row>
    <row r="521" spans="1:5">
      <c r="A521" t="s">
        <v>1041</v>
      </c>
      <c r="B521" s="198">
        <v>2</v>
      </c>
      <c r="C521" s="189">
        <v>45490</v>
      </c>
      <c r="D521" s="189">
        <v>45504</v>
      </c>
      <c r="E521" s="189">
        <v>45504</v>
      </c>
    </row>
    <row r="522" spans="1:5">
      <c r="A522" t="s">
        <v>1042</v>
      </c>
      <c r="B522" s="198">
        <v>2</v>
      </c>
      <c r="C522" s="189">
        <v>45490</v>
      </c>
      <c r="D522" s="189">
        <v>45504</v>
      </c>
      <c r="E522" s="189">
        <v>45504</v>
      </c>
    </row>
    <row r="523" spans="1:5">
      <c r="A523" t="s">
        <v>1043</v>
      </c>
      <c r="B523" s="198">
        <v>2</v>
      </c>
      <c r="C523" s="189">
        <v>45490</v>
      </c>
      <c r="D523" s="189">
        <v>45504</v>
      </c>
      <c r="E523" s="189">
        <v>45504</v>
      </c>
    </row>
    <row r="524" spans="1:5">
      <c r="A524" t="s">
        <v>1044</v>
      </c>
      <c r="B524" s="198">
        <v>2</v>
      </c>
      <c r="C524" s="189">
        <v>45490</v>
      </c>
      <c r="D524" s="189">
        <v>45504</v>
      </c>
      <c r="E524" s="189">
        <v>45504</v>
      </c>
    </row>
    <row r="525" spans="1:5">
      <c r="A525" t="s">
        <v>1045</v>
      </c>
      <c r="B525" s="198">
        <v>2</v>
      </c>
      <c r="C525" s="189">
        <v>45490</v>
      </c>
      <c r="D525" s="189">
        <v>45504</v>
      </c>
      <c r="E525" s="189">
        <v>45504</v>
      </c>
    </row>
    <row r="526" spans="1:5">
      <c r="A526" t="s">
        <v>1046</v>
      </c>
      <c r="B526" s="198">
        <v>2</v>
      </c>
      <c r="C526" s="189">
        <v>45490</v>
      </c>
      <c r="D526" s="189">
        <v>45504</v>
      </c>
      <c r="E526" s="189">
        <v>45504</v>
      </c>
    </row>
    <row r="527" spans="1:5">
      <c r="A527" t="s">
        <v>1047</v>
      </c>
      <c r="B527" s="198">
        <v>2</v>
      </c>
      <c r="C527" s="189">
        <v>45490</v>
      </c>
      <c r="D527" s="189">
        <v>45504</v>
      </c>
      <c r="E527" s="189">
        <v>45504</v>
      </c>
    </row>
    <row r="528" spans="1:5">
      <c r="A528" t="s">
        <v>1048</v>
      </c>
      <c r="B528" s="198">
        <v>2</v>
      </c>
      <c r="C528" s="189">
        <v>45490</v>
      </c>
      <c r="D528" s="189">
        <v>45504</v>
      </c>
      <c r="E528" s="189">
        <v>45504</v>
      </c>
    </row>
    <row r="529" spans="1:5">
      <c r="A529" t="s">
        <v>1049</v>
      </c>
      <c r="B529" s="198">
        <v>2</v>
      </c>
      <c r="C529" s="198"/>
      <c r="D529" s="198"/>
      <c r="E529" s="189">
        <v>45504</v>
      </c>
    </row>
    <row r="530" spans="1:5">
      <c r="A530" t="s">
        <v>1050</v>
      </c>
      <c r="B530" s="198">
        <v>2</v>
      </c>
      <c r="C530" s="189">
        <v>45490</v>
      </c>
      <c r="D530" s="189">
        <v>45504</v>
      </c>
      <c r="E530" s="189">
        <v>45504</v>
      </c>
    </row>
    <row r="531" spans="1:5">
      <c r="A531" t="s">
        <v>1051</v>
      </c>
      <c r="B531" s="198">
        <v>2</v>
      </c>
      <c r="C531" s="189">
        <v>45490</v>
      </c>
      <c r="D531" s="189">
        <v>45504</v>
      </c>
      <c r="E531" s="189">
        <v>45504</v>
      </c>
    </row>
    <row r="532" spans="1:5">
      <c r="A532" t="s">
        <v>1052</v>
      </c>
      <c r="B532" s="198">
        <v>2</v>
      </c>
      <c r="C532" s="198"/>
      <c r="D532" s="198"/>
      <c r="E532" s="189">
        <v>45504</v>
      </c>
    </row>
    <row r="533" spans="1:5">
      <c r="A533" t="s">
        <v>1053</v>
      </c>
      <c r="B533" s="198">
        <v>2</v>
      </c>
      <c r="C533" s="198"/>
      <c r="D533" s="198"/>
      <c r="E533" s="189">
        <v>45504</v>
      </c>
    </row>
    <row r="534" spans="1:5">
      <c r="A534" t="s">
        <v>1054</v>
      </c>
      <c r="B534" s="198">
        <v>2</v>
      </c>
      <c r="C534" s="198"/>
      <c r="D534" s="198"/>
      <c r="E534" s="198"/>
    </row>
    <row r="535" spans="1:5">
      <c r="A535" t="s">
        <v>1055</v>
      </c>
      <c r="B535" s="198">
        <v>2</v>
      </c>
      <c r="C535" s="198"/>
      <c r="D535" s="198"/>
      <c r="E535" s="189">
        <v>45504</v>
      </c>
    </row>
    <row r="536" spans="1:5">
      <c r="A536" t="s">
        <v>1056</v>
      </c>
      <c r="B536" s="198">
        <v>2</v>
      </c>
      <c r="C536" s="198"/>
      <c r="D536" s="198"/>
      <c r="E536" s="189">
        <v>45504</v>
      </c>
    </row>
    <row r="537" spans="1:5">
      <c r="A537" t="s">
        <v>1057</v>
      </c>
      <c r="B537" s="198">
        <v>2</v>
      </c>
      <c r="C537" s="198"/>
      <c r="D537" s="198"/>
      <c r="E537" s="189">
        <v>45504</v>
      </c>
    </row>
    <row r="538" spans="1:5">
      <c r="A538" t="s">
        <v>1058</v>
      </c>
      <c r="B538" s="198">
        <v>2</v>
      </c>
      <c r="C538" s="198"/>
      <c r="D538" s="198"/>
      <c r="E538" s="189">
        <v>45504</v>
      </c>
    </row>
    <row r="539" spans="1:5">
      <c r="A539" t="s">
        <v>1059</v>
      </c>
      <c r="B539" s="198">
        <v>2</v>
      </c>
      <c r="C539" s="198"/>
      <c r="D539" s="198"/>
      <c r="E539" s="189">
        <v>45504</v>
      </c>
    </row>
    <row r="540" spans="1:5">
      <c r="A540" t="s">
        <v>1060</v>
      </c>
      <c r="B540" s="198">
        <v>2</v>
      </c>
      <c r="C540" s="198"/>
      <c r="D540" s="198"/>
      <c r="E540" s="189">
        <v>45504</v>
      </c>
    </row>
    <row r="541" spans="1:5">
      <c r="A541" t="s">
        <v>1061</v>
      </c>
      <c r="B541" s="198">
        <v>2</v>
      </c>
      <c r="C541" s="198"/>
      <c r="D541" s="198"/>
      <c r="E541" s="189">
        <v>45504</v>
      </c>
    </row>
    <row r="542" spans="1:5">
      <c r="A542" t="s">
        <v>1062</v>
      </c>
      <c r="B542" s="198">
        <v>2</v>
      </c>
      <c r="C542" s="198"/>
      <c r="D542" s="198"/>
      <c r="E542" s="189">
        <v>45504</v>
      </c>
    </row>
    <row r="543" spans="1:5">
      <c r="A543" t="s">
        <v>1063</v>
      </c>
      <c r="B543" s="198">
        <v>1</v>
      </c>
      <c r="C543" s="198"/>
      <c r="D543" s="198"/>
      <c r="E543" s="198"/>
    </row>
    <row r="544" spans="1:5">
      <c r="A544" t="s">
        <v>1064</v>
      </c>
      <c r="B544" s="198">
        <v>2</v>
      </c>
      <c r="C544" s="189">
        <v>45490</v>
      </c>
      <c r="D544" s="189">
        <v>45504</v>
      </c>
      <c r="E544" s="189">
        <v>45504</v>
      </c>
    </row>
    <row r="545" spans="1:5">
      <c r="A545" t="s">
        <v>1065</v>
      </c>
      <c r="B545" s="198">
        <v>2</v>
      </c>
      <c r="C545" s="189">
        <v>45490</v>
      </c>
      <c r="D545" s="189">
        <v>45504</v>
      </c>
      <c r="E545" s="189">
        <v>45504</v>
      </c>
    </row>
    <row r="546" spans="1:5">
      <c r="A546" t="s">
        <v>1066</v>
      </c>
      <c r="B546" s="198">
        <v>2</v>
      </c>
      <c r="C546" s="189">
        <v>45490</v>
      </c>
      <c r="D546" s="189">
        <v>45504</v>
      </c>
      <c r="E546" s="189">
        <v>45504</v>
      </c>
    </row>
    <row r="547" spans="1:5">
      <c r="A547" t="s">
        <v>1067</v>
      </c>
      <c r="B547" s="198">
        <v>1</v>
      </c>
      <c r="C547" s="198"/>
      <c r="D547" s="198"/>
      <c r="E547" s="198"/>
    </row>
    <row r="548" spans="1:5">
      <c r="A548" t="s">
        <v>1068</v>
      </c>
      <c r="B548" s="198">
        <v>1</v>
      </c>
      <c r="C548" s="198"/>
      <c r="D548" s="198"/>
      <c r="E548" s="198"/>
    </row>
    <row r="549" spans="1:5">
      <c r="A549" t="s">
        <v>1069</v>
      </c>
      <c r="B549" s="198">
        <v>1</v>
      </c>
      <c r="C549" s="198"/>
      <c r="D549" s="198"/>
      <c r="E549" s="198"/>
    </row>
    <row r="550" spans="1:5">
      <c r="A550" t="s">
        <v>1070</v>
      </c>
      <c r="B550" s="198">
        <v>1</v>
      </c>
      <c r="C550" s="198"/>
      <c r="D550" s="198"/>
      <c r="E550" s="198"/>
    </row>
    <row r="551" spans="1:5">
      <c r="A551" t="s">
        <v>1071</v>
      </c>
      <c r="B551" s="198">
        <v>1</v>
      </c>
      <c r="C551" s="198"/>
      <c r="D551" s="198"/>
      <c r="E551" s="198"/>
    </row>
    <row r="552" spans="1:5">
      <c r="A552" t="s">
        <v>1072</v>
      </c>
      <c r="B552" s="198">
        <v>3</v>
      </c>
      <c r="C552" s="198"/>
      <c r="D552" s="198"/>
      <c r="E552" s="198"/>
    </row>
    <row r="553" spans="1:5">
      <c r="A553" t="s">
        <v>1073</v>
      </c>
      <c r="B553" s="198">
        <v>4</v>
      </c>
      <c r="C553" s="189">
        <v>45506</v>
      </c>
      <c r="D553" s="198"/>
      <c r="E553" s="198"/>
    </row>
    <row r="554" spans="1:5">
      <c r="A554" t="s">
        <v>1074</v>
      </c>
      <c r="B554" s="198">
        <v>3</v>
      </c>
      <c r="C554" s="198"/>
      <c r="D554" s="198"/>
      <c r="E554" s="198"/>
    </row>
    <row r="555" spans="1:5">
      <c r="A555" t="s">
        <v>1075</v>
      </c>
      <c r="B555" s="198">
        <v>3</v>
      </c>
      <c r="C555" s="198"/>
      <c r="D555" s="198"/>
      <c r="E555" s="198"/>
    </row>
    <row r="556" spans="1:5">
      <c r="A556" t="s">
        <v>1076</v>
      </c>
      <c r="B556" s="198">
        <v>3</v>
      </c>
      <c r="C556" s="198"/>
      <c r="D556" s="198"/>
      <c r="E556" s="198"/>
    </row>
    <row r="557" spans="1:5">
      <c r="A557" t="s">
        <v>1077</v>
      </c>
      <c r="B557" s="198">
        <v>1</v>
      </c>
      <c r="C557" s="198"/>
      <c r="D557" s="198"/>
      <c r="E557" s="198"/>
    </row>
    <row r="558" spans="1:5">
      <c r="A558" t="s">
        <v>1078</v>
      </c>
      <c r="B558" s="198">
        <v>3</v>
      </c>
      <c r="C558" s="198"/>
      <c r="D558" s="198"/>
      <c r="E558" s="198"/>
    </row>
    <row r="559" spans="1:5">
      <c r="A559" t="s">
        <v>1079</v>
      </c>
      <c r="B559" s="198">
        <v>3</v>
      </c>
      <c r="C559" s="198"/>
      <c r="D559" s="198"/>
      <c r="E559" s="198"/>
    </row>
    <row r="560" spans="1:5">
      <c r="A560" t="s">
        <v>1080</v>
      </c>
      <c r="B560" s="198">
        <v>3</v>
      </c>
      <c r="C560" s="198"/>
      <c r="D560" s="198"/>
      <c r="E560" s="198"/>
    </row>
    <row r="561" spans="1:5">
      <c r="A561" t="s">
        <v>1081</v>
      </c>
      <c r="B561" s="198">
        <v>1</v>
      </c>
      <c r="C561" s="198"/>
      <c r="D561" s="198"/>
      <c r="E561" s="198"/>
    </row>
    <row r="562" spans="1:5">
      <c r="A562" t="s">
        <v>1082</v>
      </c>
      <c r="B562" s="198">
        <v>1</v>
      </c>
      <c r="C562" s="198"/>
      <c r="D562" s="198"/>
      <c r="E562" s="198"/>
    </row>
    <row r="563" spans="1:5">
      <c r="A563" t="s">
        <v>1083</v>
      </c>
      <c r="B563" s="198">
        <v>1</v>
      </c>
      <c r="C563" s="198"/>
      <c r="D563" s="198"/>
      <c r="E563" s="198"/>
    </row>
    <row r="564" spans="1:5">
      <c r="A564" t="s">
        <v>1084</v>
      </c>
      <c r="B564" s="198">
        <v>4</v>
      </c>
      <c r="C564" s="198"/>
      <c r="D564" s="198"/>
      <c r="E564" s="198"/>
    </row>
    <row r="565" spans="1:5">
      <c r="A565" t="s">
        <v>1085</v>
      </c>
      <c r="B565" s="198">
        <v>4</v>
      </c>
      <c r="C565" s="198"/>
      <c r="D565" s="198"/>
      <c r="E565" s="198"/>
    </row>
    <row r="566" spans="1:5">
      <c r="A566" t="s">
        <v>1086</v>
      </c>
      <c r="B566" s="198">
        <v>4</v>
      </c>
      <c r="C566" s="198"/>
      <c r="D566" s="198"/>
      <c r="E566" s="198"/>
    </row>
    <row r="567" spans="1:5">
      <c r="A567" t="s">
        <v>1087</v>
      </c>
      <c r="B567" s="198">
        <v>4</v>
      </c>
      <c r="C567" s="198"/>
      <c r="D567" s="198"/>
      <c r="E567" s="198"/>
    </row>
    <row r="568" spans="1:5">
      <c r="A568" t="s">
        <v>1088</v>
      </c>
      <c r="B568" s="198">
        <v>4</v>
      </c>
      <c r="C568" s="198"/>
      <c r="D568" s="198"/>
      <c r="E568" s="198"/>
    </row>
    <row r="569" spans="1:5">
      <c r="A569" t="s">
        <v>1089</v>
      </c>
      <c r="B569" s="198">
        <v>4</v>
      </c>
      <c r="C569" s="198"/>
      <c r="D569" s="198"/>
      <c r="E569" s="198"/>
    </row>
    <row r="570" spans="1:5">
      <c r="A570" t="s">
        <v>1090</v>
      </c>
      <c r="B570" s="198">
        <v>4</v>
      </c>
      <c r="C570" s="198"/>
      <c r="D570" s="198"/>
      <c r="E570" s="198"/>
    </row>
    <row r="571" spans="1:5">
      <c r="A571" t="s">
        <v>1091</v>
      </c>
      <c r="B571" s="198">
        <v>4</v>
      </c>
      <c r="C571" s="198"/>
      <c r="D571" s="198"/>
      <c r="E571" s="198"/>
    </row>
    <row r="572" spans="1:5">
      <c r="A572" t="s">
        <v>1092</v>
      </c>
      <c r="B572" s="198">
        <v>4</v>
      </c>
      <c r="C572" s="198"/>
      <c r="D572" s="198"/>
      <c r="E572" s="198"/>
    </row>
    <row r="573" spans="1:5">
      <c r="A573" t="s">
        <v>1093</v>
      </c>
      <c r="B573" s="198">
        <v>4</v>
      </c>
      <c r="C573" s="198"/>
      <c r="D573" s="198"/>
      <c r="E573" s="198"/>
    </row>
    <row r="574" spans="1:5">
      <c r="A574" t="s">
        <v>1094</v>
      </c>
      <c r="B574" s="198">
        <v>4</v>
      </c>
      <c r="C574" s="198"/>
      <c r="D574" s="198"/>
      <c r="E574" s="198"/>
    </row>
    <row r="575" spans="1:5">
      <c r="A575" t="s">
        <v>1095</v>
      </c>
      <c r="B575" s="198">
        <v>7</v>
      </c>
      <c r="C575" s="198"/>
      <c r="D575" s="198"/>
      <c r="E575" s="198"/>
    </row>
    <row r="576" spans="1:5">
      <c r="A576" t="s">
        <v>1096</v>
      </c>
      <c r="B576" s="198">
        <v>1</v>
      </c>
      <c r="C576" s="198"/>
      <c r="D576" s="198"/>
      <c r="E576" s="198"/>
    </row>
    <row r="577" spans="1:5">
      <c r="A577" t="s">
        <v>1097</v>
      </c>
      <c r="B577" s="198">
        <v>4</v>
      </c>
      <c r="C577" s="198"/>
      <c r="D577" s="198"/>
      <c r="E577" s="198"/>
    </row>
    <row r="578" spans="1:5">
      <c r="A578" t="s">
        <v>1098</v>
      </c>
      <c r="B578" s="198">
        <v>4</v>
      </c>
      <c r="C578" s="198"/>
      <c r="D578" s="198"/>
      <c r="E578" s="198"/>
    </row>
    <row r="579" spans="1:5">
      <c r="A579" t="s">
        <v>1099</v>
      </c>
      <c r="B579" s="198">
        <v>1</v>
      </c>
      <c r="C579" s="198"/>
      <c r="D579" s="198"/>
      <c r="E579" s="198"/>
    </row>
    <row r="580" spans="1:5">
      <c r="A580" t="s">
        <v>1100</v>
      </c>
      <c r="B580" s="198">
        <v>1</v>
      </c>
      <c r="C580" s="198"/>
      <c r="D580" s="198"/>
      <c r="E580" s="198"/>
    </row>
    <row r="581" spans="1:5">
      <c r="A581" t="s">
        <v>1101</v>
      </c>
      <c r="B581" s="198">
        <v>4</v>
      </c>
      <c r="C581" s="198"/>
      <c r="D581" s="198"/>
      <c r="E581" s="198"/>
    </row>
    <row r="582" spans="1:5">
      <c r="A582" t="s">
        <v>1102</v>
      </c>
      <c r="B582" s="198">
        <v>1</v>
      </c>
      <c r="C582" s="198"/>
      <c r="D582" s="198"/>
      <c r="E582" s="198"/>
    </row>
    <row r="583" spans="1:5">
      <c r="A583" t="s">
        <v>1103</v>
      </c>
      <c r="B583" s="198">
        <v>1</v>
      </c>
      <c r="C583" s="198"/>
      <c r="D583" s="198"/>
      <c r="E583" s="198"/>
    </row>
    <row r="584" spans="1:5">
      <c r="A584" t="s">
        <v>1104</v>
      </c>
      <c r="B584" s="198">
        <v>1</v>
      </c>
      <c r="C584" s="198"/>
      <c r="D584" s="198"/>
      <c r="E584" s="198"/>
    </row>
    <row r="585" spans="1:5">
      <c r="A585" t="s">
        <v>1105</v>
      </c>
      <c r="B585" s="198">
        <v>1</v>
      </c>
      <c r="C585" s="198"/>
      <c r="D585" s="198"/>
      <c r="E585" s="198"/>
    </row>
    <row r="586" spans="1:5">
      <c r="A586" t="s">
        <v>1106</v>
      </c>
      <c r="B586" s="198">
        <v>1</v>
      </c>
      <c r="C586" s="198"/>
      <c r="D586" s="198"/>
      <c r="E586" s="198"/>
    </row>
    <row r="587" spans="1:5">
      <c r="A587" t="s">
        <v>1107</v>
      </c>
      <c r="B587" s="198">
        <v>1</v>
      </c>
      <c r="C587" s="198"/>
      <c r="D587" s="198"/>
      <c r="E587" s="198"/>
    </row>
    <row r="588" spans="1:5">
      <c r="A588" t="s">
        <v>1108</v>
      </c>
      <c r="B588" s="198">
        <v>4</v>
      </c>
      <c r="C588" s="198"/>
      <c r="D588" s="198"/>
      <c r="E588" s="198"/>
    </row>
    <row r="589" spans="1:5">
      <c r="A589" t="s">
        <v>1109</v>
      </c>
      <c r="B589" s="198">
        <v>4</v>
      </c>
      <c r="C589" s="198"/>
      <c r="D589" s="198"/>
      <c r="E589" s="198"/>
    </row>
    <row r="590" spans="1:5">
      <c r="A590" t="s">
        <v>1110</v>
      </c>
      <c r="B590" s="198">
        <v>4</v>
      </c>
      <c r="C590" s="198"/>
      <c r="D590" s="198"/>
      <c r="E590" s="198"/>
    </row>
    <row r="591" spans="1:5">
      <c r="A591" t="s">
        <v>1111</v>
      </c>
      <c r="B591" s="198">
        <v>4</v>
      </c>
      <c r="C591" s="198"/>
      <c r="D591" s="198"/>
      <c r="E591" s="198"/>
    </row>
    <row r="592" spans="1:5">
      <c r="A592" t="s">
        <v>1112</v>
      </c>
      <c r="B592" s="198">
        <v>4</v>
      </c>
      <c r="C592" s="198"/>
      <c r="D592" s="198"/>
      <c r="E592" s="198"/>
    </row>
    <row r="593" spans="1:5">
      <c r="A593" t="s">
        <v>1113</v>
      </c>
      <c r="B593" s="198">
        <v>1</v>
      </c>
      <c r="C593" s="198"/>
      <c r="D593" s="198"/>
      <c r="E593" s="198"/>
    </row>
    <row r="594" spans="1:5">
      <c r="A594" t="s">
        <v>1114</v>
      </c>
      <c r="B594" s="198">
        <v>1</v>
      </c>
      <c r="C594" s="198"/>
      <c r="D594" s="198"/>
      <c r="E594" s="198"/>
    </row>
    <row r="595" spans="1:5">
      <c r="A595" t="s">
        <v>1115</v>
      </c>
      <c r="B595" s="198">
        <v>1</v>
      </c>
      <c r="C595" s="198"/>
      <c r="D595" s="198"/>
      <c r="E595" s="198"/>
    </row>
    <row r="596" spans="1:5">
      <c r="A596" t="s">
        <v>1116</v>
      </c>
      <c r="B596" s="198">
        <v>4</v>
      </c>
      <c r="C596" s="198"/>
      <c r="D596" s="198"/>
      <c r="E596" s="198"/>
    </row>
    <row r="597" spans="1:5">
      <c r="A597" t="s">
        <v>1117</v>
      </c>
      <c r="B597" s="198">
        <v>4</v>
      </c>
      <c r="C597" s="198"/>
      <c r="D597" s="198"/>
      <c r="E597" s="198"/>
    </row>
    <row r="598" spans="1:5">
      <c r="A598" t="s">
        <v>1118</v>
      </c>
      <c r="B598" s="198">
        <v>4</v>
      </c>
      <c r="C598" s="198"/>
      <c r="D598" s="198"/>
      <c r="E598" s="198"/>
    </row>
    <row r="599" spans="1:5">
      <c r="A599" t="s">
        <v>1119</v>
      </c>
      <c r="B599" s="198">
        <v>4</v>
      </c>
      <c r="C599" s="198"/>
      <c r="D599" s="198"/>
      <c r="E599" s="198"/>
    </row>
    <row r="600" spans="1:5">
      <c r="A600" t="s">
        <v>1120</v>
      </c>
      <c r="B600" s="198">
        <v>1</v>
      </c>
      <c r="C600" s="198"/>
      <c r="D600" s="198"/>
      <c r="E600" s="198"/>
    </row>
    <row r="601" spans="1:5">
      <c r="A601" t="s">
        <v>1121</v>
      </c>
      <c r="B601" s="198">
        <v>1</v>
      </c>
      <c r="C601" s="198"/>
      <c r="D601" s="198"/>
      <c r="E601" s="198"/>
    </row>
    <row r="602" spans="1:5">
      <c r="A602" t="s">
        <v>1122</v>
      </c>
      <c r="B602" s="198">
        <v>1</v>
      </c>
      <c r="C602" s="198"/>
      <c r="D602" s="198"/>
      <c r="E602" s="198"/>
    </row>
    <row r="603" spans="1:5">
      <c r="A603" t="s">
        <v>1123</v>
      </c>
      <c r="B603" s="198">
        <v>1</v>
      </c>
      <c r="C603" s="198"/>
      <c r="D603" s="198"/>
      <c r="E603" s="198"/>
    </row>
    <row r="604" spans="1:5">
      <c r="A604" t="s">
        <v>1124</v>
      </c>
      <c r="B604" s="198">
        <v>1</v>
      </c>
      <c r="C604" s="198"/>
      <c r="D604" s="198"/>
      <c r="E604" s="198"/>
    </row>
    <row r="605" spans="1:5">
      <c r="A605" t="s">
        <v>1125</v>
      </c>
      <c r="B605" s="198">
        <v>4</v>
      </c>
      <c r="C605" s="198"/>
      <c r="D605" s="198"/>
      <c r="E605" s="198"/>
    </row>
    <row r="606" spans="1:5">
      <c r="A606" t="s">
        <v>1126</v>
      </c>
      <c r="B606" s="198">
        <v>1</v>
      </c>
      <c r="C606" s="198"/>
      <c r="D606" s="198"/>
      <c r="E606" s="198"/>
    </row>
    <row r="607" spans="1:5">
      <c r="A607" t="s">
        <v>1127</v>
      </c>
      <c r="B607" s="198">
        <v>1</v>
      </c>
      <c r="C607" s="198"/>
      <c r="D607" s="198"/>
      <c r="E607" s="198"/>
    </row>
    <row r="608" spans="1:5">
      <c r="A608" t="s">
        <v>1128</v>
      </c>
      <c r="B608" s="198">
        <v>7</v>
      </c>
      <c r="C608" s="189">
        <v>45506</v>
      </c>
      <c r="D608" s="189">
        <v>45504</v>
      </c>
      <c r="E608" s="189">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C12" sqref="C12"/>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6" width="11.5" customWidth="1"/>
    <col min="7" max="7" width="14.8984375" customWidth="1"/>
    <col min="8" max="8" width="11.5" customWidth="1"/>
    <col min="9" max="9" width="12.09765625" bestFit="1" customWidth="1"/>
    <col min="10" max="10"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1129</v>
      </c>
      <c r="C2" s="12"/>
      <c r="D2" s="12"/>
      <c r="E2" s="12"/>
      <c r="F2" s="12"/>
      <c r="G2" s="12"/>
      <c r="H2" s="12"/>
      <c r="I2" s="12"/>
      <c r="J2" s="12"/>
      <c r="K2" s="12"/>
      <c r="L2" s="12"/>
    </row>
    <row r="5" spans="2:12">
      <c r="B5" s="62" t="s">
        <v>13</v>
      </c>
      <c r="C5" t="s" vm="3">
        <v>28</v>
      </c>
    </row>
    <row r="6" spans="2:12">
      <c r="B6" s="62" t="s">
        <v>14</v>
      </c>
      <c r="C6" t="s" vm="4">
        <v>1130</v>
      </c>
    </row>
    <row r="7" spans="2:12">
      <c r="B7" s="62" t="s">
        <v>15</v>
      </c>
      <c r="C7" t="s" vm="5">
        <v>40</v>
      </c>
    </row>
    <row r="9" spans="2:12">
      <c r="B9" s="62" t="s">
        <v>1131</v>
      </c>
      <c r="C9" s="62" t="s">
        <v>1132</v>
      </c>
    </row>
    <row r="10" spans="2:12">
      <c r="B10" s="62" t="s">
        <v>1133</v>
      </c>
      <c r="C10" t="s">
        <v>476</v>
      </c>
      <c r="D10" t="s">
        <v>477</v>
      </c>
      <c r="E10" t="s">
        <v>177</v>
      </c>
      <c r="F10" t="s">
        <v>479</v>
      </c>
      <c r="G10" t="s">
        <v>480</v>
      </c>
      <c r="H10" t="s">
        <v>1128</v>
      </c>
    </row>
    <row r="11" spans="2:12">
      <c r="B11" s="63" t="s">
        <v>86</v>
      </c>
      <c r="C11" s="198">
        <v>1</v>
      </c>
      <c r="D11" s="198">
        <v>14</v>
      </c>
      <c r="E11" s="198"/>
      <c r="F11" s="198"/>
      <c r="G11" s="198"/>
      <c r="H11" s="198">
        <v>15</v>
      </c>
    </row>
    <row r="12" spans="2:12">
      <c r="B12" s="63" t="s">
        <v>56</v>
      </c>
      <c r="C12" s="198">
        <v>3</v>
      </c>
      <c r="D12" s="198">
        <v>7</v>
      </c>
      <c r="E12" s="198">
        <v>10</v>
      </c>
      <c r="F12" s="198"/>
      <c r="G12" s="198"/>
      <c r="H12" s="198">
        <v>20</v>
      </c>
    </row>
    <row r="13" spans="2:12">
      <c r="B13" s="63" t="s">
        <v>55</v>
      </c>
      <c r="C13" s="198">
        <v>3</v>
      </c>
      <c r="D13" s="198">
        <v>3</v>
      </c>
      <c r="E13" s="198">
        <v>11</v>
      </c>
      <c r="F13" s="198"/>
      <c r="G13" s="198"/>
      <c r="H13" s="198">
        <v>17</v>
      </c>
    </row>
    <row r="14" spans="2:12">
      <c r="B14" s="63" t="s">
        <v>120</v>
      </c>
      <c r="C14" s="198"/>
      <c r="D14" s="198">
        <v>4</v>
      </c>
      <c r="E14" s="198">
        <v>61</v>
      </c>
      <c r="F14" s="198"/>
      <c r="G14" s="198"/>
      <c r="H14" s="198">
        <v>65</v>
      </c>
    </row>
    <row r="15" spans="2:12">
      <c r="B15" s="63" t="s">
        <v>92</v>
      </c>
      <c r="C15" s="198">
        <v>1</v>
      </c>
      <c r="D15" s="198">
        <v>24</v>
      </c>
      <c r="E15" s="198"/>
      <c r="F15" s="198">
        <v>1</v>
      </c>
      <c r="G15" s="198">
        <v>6</v>
      </c>
      <c r="H15" s="198">
        <v>32</v>
      </c>
    </row>
    <row r="16" spans="2:12">
      <c r="B16" s="63" t="s">
        <v>37</v>
      </c>
      <c r="C16" s="198"/>
      <c r="D16" s="198"/>
      <c r="E16" s="198"/>
      <c r="F16" s="198">
        <v>12</v>
      </c>
      <c r="G16" s="198"/>
      <c r="H16" s="198">
        <v>12</v>
      </c>
    </row>
    <row r="17" spans="2:8">
      <c r="B17" s="63" t="s">
        <v>1128</v>
      </c>
      <c r="C17" s="198">
        <v>8</v>
      </c>
      <c r="D17" s="198">
        <v>52</v>
      </c>
      <c r="E17" s="198">
        <v>82</v>
      </c>
      <c r="F17" s="198">
        <v>13</v>
      </c>
      <c r="G17" s="198">
        <v>6</v>
      </c>
      <c r="H17" s="198">
        <v>161</v>
      </c>
    </row>
    <row r="23" spans="2:8">
      <c r="B23" s="62" t="s">
        <v>13</v>
      </c>
      <c r="C23" t="s" vm="3">
        <v>28</v>
      </c>
    </row>
    <row r="24" spans="2:8">
      <c r="B24" s="62" t="s">
        <v>14</v>
      </c>
      <c r="C24" t="s" vm="4">
        <v>1130</v>
      </c>
    </row>
    <row r="25" spans="2:8">
      <c r="B25" s="62" t="s">
        <v>15</v>
      </c>
      <c r="C25" t="s" vm="5">
        <v>40</v>
      </c>
    </row>
    <row r="27" spans="2:8">
      <c r="B27" s="62" t="s">
        <v>1133</v>
      </c>
      <c r="C27" t="s">
        <v>1131</v>
      </c>
    </row>
    <row r="28" spans="2:8">
      <c r="B28" s="63" t="s">
        <v>476</v>
      </c>
      <c r="C28" s="198">
        <v>8</v>
      </c>
    </row>
    <row r="29" spans="2:8">
      <c r="B29" s="63" t="s">
        <v>477</v>
      </c>
      <c r="C29" s="198">
        <v>52</v>
      </c>
    </row>
    <row r="30" spans="2:8">
      <c r="B30" s="63" t="s">
        <v>177</v>
      </c>
      <c r="C30" s="198">
        <v>82</v>
      </c>
    </row>
    <row r="31" spans="2:8">
      <c r="B31" s="63" t="s">
        <v>479</v>
      </c>
      <c r="C31" s="198">
        <v>13</v>
      </c>
    </row>
    <row r="32" spans="2:8">
      <c r="B32" s="63" t="s">
        <v>480</v>
      </c>
      <c r="C32" s="198">
        <v>6</v>
      </c>
    </row>
    <row r="33" spans="2:16">
      <c r="B33" s="63" t="s">
        <v>1128</v>
      </c>
      <c r="C33" s="198">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1130</v>
      </c>
    </row>
    <row r="46" spans="2:16">
      <c r="B46" s="62" t="s">
        <v>15</v>
      </c>
      <c r="C46" t="s" vm="5">
        <v>40</v>
      </c>
    </row>
    <row r="48" spans="2:16">
      <c r="B48" s="62" t="s">
        <v>1131</v>
      </c>
      <c r="C48" s="62" t="s">
        <v>1132</v>
      </c>
    </row>
    <row r="49" spans="2:10">
      <c r="B49" s="62" t="s">
        <v>1133</v>
      </c>
      <c r="C49" t="s">
        <v>476</v>
      </c>
      <c r="D49" t="s">
        <v>477</v>
      </c>
      <c r="E49" t="s">
        <v>177</v>
      </c>
      <c r="F49" t="s">
        <v>478</v>
      </c>
      <c r="G49" t="s">
        <v>479</v>
      </c>
      <c r="H49" t="s">
        <v>480</v>
      </c>
      <c r="I49" t="s">
        <v>30</v>
      </c>
      <c r="J49" t="s">
        <v>1128</v>
      </c>
    </row>
    <row r="50" spans="2:10">
      <c r="B50" s="63" t="s">
        <v>179</v>
      </c>
      <c r="C50" s="198"/>
      <c r="D50" s="198">
        <v>18</v>
      </c>
      <c r="E50" s="198"/>
      <c r="F50" s="198"/>
      <c r="G50" s="198">
        <v>10</v>
      </c>
      <c r="H50" s="198"/>
      <c r="I50" s="198"/>
      <c r="J50" s="198">
        <v>28</v>
      </c>
    </row>
    <row r="51" spans="2:10">
      <c r="B51" s="63" t="s">
        <v>320</v>
      </c>
      <c r="C51" s="198"/>
      <c r="D51" s="198">
        <v>1</v>
      </c>
      <c r="E51" s="198"/>
      <c r="F51" s="198"/>
      <c r="G51" s="198">
        <v>12</v>
      </c>
      <c r="H51" s="198"/>
      <c r="I51" s="198">
        <v>1</v>
      </c>
      <c r="J51" s="198">
        <v>14</v>
      </c>
    </row>
    <row r="52" spans="2:10">
      <c r="B52" s="63" t="s">
        <v>318</v>
      </c>
      <c r="C52" s="198"/>
      <c r="D52" s="198">
        <v>8</v>
      </c>
      <c r="E52" s="198"/>
      <c r="F52" s="198">
        <v>7</v>
      </c>
      <c r="G52" s="198"/>
      <c r="H52" s="198"/>
      <c r="I52" s="198"/>
      <c r="J52" s="198">
        <v>15</v>
      </c>
    </row>
    <row r="53" spans="2:10">
      <c r="B53" s="63" t="s">
        <v>312</v>
      </c>
      <c r="C53" s="198"/>
      <c r="D53" s="198">
        <v>2</v>
      </c>
      <c r="E53" s="198">
        <v>30</v>
      </c>
      <c r="F53" s="198"/>
      <c r="G53" s="198"/>
      <c r="H53" s="198"/>
      <c r="I53" s="198"/>
      <c r="J53" s="198">
        <v>32</v>
      </c>
    </row>
    <row r="54" spans="2:10">
      <c r="B54" s="63" t="s">
        <v>302</v>
      </c>
      <c r="C54" s="198"/>
      <c r="D54" s="198">
        <v>6</v>
      </c>
      <c r="E54" s="198">
        <v>4</v>
      </c>
      <c r="F54" s="198">
        <v>8</v>
      </c>
      <c r="G54" s="198"/>
      <c r="H54" s="198"/>
      <c r="I54" s="198"/>
      <c r="J54" s="198">
        <v>18</v>
      </c>
    </row>
    <row r="55" spans="2:10">
      <c r="B55" s="63" t="s">
        <v>209</v>
      </c>
      <c r="C55" s="198"/>
      <c r="D55" s="198">
        <v>6</v>
      </c>
      <c r="E55" s="198"/>
      <c r="F55" s="198"/>
      <c r="G55" s="198"/>
      <c r="H55" s="198"/>
      <c r="I55" s="198"/>
      <c r="J55" s="198">
        <v>6</v>
      </c>
    </row>
    <row r="56" spans="2:10">
      <c r="B56" s="63" t="s">
        <v>208</v>
      </c>
      <c r="C56" s="198"/>
      <c r="D56" s="198"/>
      <c r="E56" s="198"/>
      <c r="F56" s="198"/>
      <c r="G56" s="198"/>
      <c r="H56" s="198">
        <v>40</v>
      </c>
      <c r="I56" s="198"/>
      <c r="J56" s="198">
        <v>40</v>
      </c>
    </row>
    <row r="57" spans="2:10">
      <c r="B57" s="63" t="s">
        <v>206</v>
      </c>
      <c r="C57" s="198">
        <v>3</v>
      </c>
      <c r="D57" s="198"/>
      <c r="E57" s="198"/>
      <c r="F57" s="198"/>
      <c r="G57" s="198"/>
      <c r="H57" s="198">
        <v>6</v>
      </c>
      <c r="I57" s="198"/>
      <c r="J57" s="198">
        <v>9</v>
      </c>
    </row>
    <row r="58" spans="2:10">
      <c r="B58" s="63" t="s">
        <v>205</v>
      </c>
      <c r="C58" s="198"/>
      <c r="D58" s="198"/>
      <c r="E58" s="198"/>
      <c r="F58" s="198"/>
      <c r="G58" s="198"/>
      <c r="H58" s="198">
        <v>17</v>
      </c>
      <c r="I58" s="198"/>
      <c r="J58" s="198">
        <v>17</v>
      </c>
    </row>
    <row r="59" spans="2:10">
      <c r="B59" s="63" t="s">
        <v>210</v>
      </c>
      <c r="C59" s="198"/>
      <c r="D59" s="198">
        <v>17</v>
      </c>
      <c r="E59" s="198"/>
      <c r="F59" s="198"/>
      <c r="G59" s="198"/>
      <c r="H59" s="198"/>
      <c r="I59" s="198"/>
      <c r="J59" s="198">
        <v>17</v>
      </c>
    </row>
    <row r="60" spans="2:10">
      <c r="B60" s="63" t="s">
        <v>211</v>
      </c>
      <c r="C60" s="198">
        <v>7</v>
      </c>
      <c r="D60" s="198"/>
      <c r="E60" s="198"/>
      <c r="F60" s="198"/>
      <c r="G60" s="198"/>
      <c r="H60" s="198">
        <v>14</v>
      </c>
      <c r="I60" s="198"/>
      <c r="J60" s="198">
        <v>21</v>
      </c>
    </row>
    <row r="61" spans="2:10">
      <c r="B61" s="63" t="s">
        <v>212</v>
      </c>
      <c r="C61" s="198"/>
      <c r="D61" s="198"/>
      <c r="E61" s="198"/>
      <c r="F61" s="198"/>
      <c r="G61" s="198"/>
      <c r="H61" s="198">
        <v>18</v>
      </c>
      <c r="I61" s="198"/>
      <c r="J61" s="198">
        <v>18</v>
      </c>
    </row>
    <row r="62" spans="2:10">
      <c r="B62" s="63" t="s">
        <v>207</v>
      </c>
      <c r="C62" s="198"/>
      <c r="D62" s="198">
        <v>7</v>
      </c>
      <c r="E62" s="198"/>
      <c r="F62" s="198"/>
      <c r="G62" s="198"/>
      <c r="H62" s="198"/>
      <c r="I62" s="198"/>
      <c r="J62" s="198">
        <v>7</v>
      </c>
    </row>
    <row r="63" spans="2:10">
      <c r="B63" s="63" t="s">
        <v>1128</v>
      </c>
      <c r="C63" s="198">
        <v>10</v>
      </c>
      <c r="D63" s="198">
        <v>65</v>
      </c>
      <c r="E63" s="198">
        <v>34</v>
      </c>
      <c r="F63" s="198">
        <v>15</v>
      </c>
      <c r="G63" s="198">
        <v>22</v>
      </c>
      <c r="H63" s="198">
        <v>95</v>
      </c>
      <c r="I63" s="198">
        <v>1</v>
      </c>
      <c r="J63" s="198">
        <v>242</v>
      </c>
    </row>
    <row r="68" spans="2:3">
      <c r="B68" s="62" t="s">
        <v>13</v>
      </c>
      <c r="C68" t="s" vm="3">
        <v>28</v>
      </c>
    </row>
    <row r="69" spans="2:3">
      <c r="B69" s="62" t="s">
        <v>14</v>
      </c>
      <c r="C69" t="s" vm="6">
        <v>1130</v>
      </c>
    </row>
    <row r="70" spans="2:3">
      <c r="B70" s="62" t="s">
        <v>15</v>
      </c>
      <c r="C70" t="s" vm="5">
        <v>40</v>
      </c>
    </row>
    <row r="72" spans="2:3">
      <c r="B72" s="62" t="s">
        <v>1133</v>
      </c>
      <c r="C72" t="s">
        <v>1131</v>
      </c>
    </row>
    <row r="73" spans="2:3">
      <c r="B73" s="63" t="s">
        <v>476</v>
      </c>
      <c r="C73" s="198">
        <v>10</v>
      </c>
    </row>
    <row r="74" spans="2:3">
      <c r="B74" s="63" t="s">
        <v>477</v>
      </c>
      <c r="C74" s="198">
        <v>65</v>
      </c>
    </row>
    <row r="75" spans="2:3">
      <c r="B75" s="63" t="s">
        <v>177</v>
      </c>
      <c r="C75" s="198">
        <v>34</v>
      </c>
    </row>
    <row r="76" spans="2:3">
      <c r="B76" s="63" t="s">
        <v>478</v>
      </c>
      <c r="C76" s="198">
        <v>15</v>
      </c>
    </row>
    <row r="77" spans="2:3">
      <c r="B77" s="63" t="s">
        <v>479</v>
      </c>
      <c r="C77" s="198">
        <v>22</v>
      </c>
    </row>
    <row r="78" spans="2:3">
      <c r="B78" s="63" t="s">
        <v>480</v>
      </c>
      <c r="C78" s="198">
        <v>95</v>
      </c>
    </row>
    <row r="79" spans="2:3">
      <c r="B79" s="63" t="s">
        <v>30</v>
      </c>
      <c r="C79" s="198">
        <v>1</v>
      </c>
    </row>
    <row r="80" spans="2:3">
      <c r="B80" s="63" t="s">
        <v>1128</v>
      </c>
      <c r="C80" s="198">
        <v>242</v>
      </c>
    </row>
    <row r="87" spans="2:16" ht="22.2">
      <c r="B87" s="155" t="s">
        <v>490</v>
      </c>
      <c r="C87" s="12"/>
      <c r="D87" s="12"/>
      <c r="E87" s="12"/>
      <c r="F87" s="12"/>
      <c r="G87" s="12"/>
      <c r="H87" s="12"/>
      <c r="I87" s="12"/>
      <c r="J87" s="12"/>
      <c r="K87" s="12"/>
      <c r="L87" s="12"/>
      <c r="M87" s="12"/>
      <c r="N87" s="12"/>
      <c r="O87" s="12"/>
      <c r="P87" s="12"/>
    </row>
    <row r="88" spans="2:16" ht="22.2">
      <c r="B88" s="170"/>
    </row>
    <row r="90" spans="2:16">
      <c r="B90" s="62" t="s">
        <v>13</v>
      </c>
      <c r="C90" t="s" vm="3">
        <v>28</v>
      </c>
    </row>
    <row r="91" spans="2:16">
      <c r="B91" s="62" t="s">
        <v>14</v>
      </c>
      <c r="C91" t="s" vm="7">
        <v>28</v>
      </c>
    </row>
    <row r="92" spans="2:16">
      <c r="B92" s="62" t="s">
        <v>15</v>
      </c>
      <c r="C92" t="s" vm="5">
        <v>40</v>
      </c>
    </row>
    <row r="94" spans="2:16">
      <c r="B94" s="62" t="s">
        <v>1131</v>
      </c>
      <c r="C94" s="62" t="s">
        <v>1132</v>
      </c>
    </row>
    <row r="95" spans="2:16">
      <c r="B95" s="62" t="s">
        <v>1133</v>
      </c>
      <c r="C95" t="s">
        <v>477</v>
      </c>
      <c r="D95" t="s">
        <v>177</v>
      </c>
      <c r="E95" t="s">
        <v>30</v>
      </c>
      <c r="F95" t="s">
        <v>1128</v>
      </c>
    </row>
    <row r="96" spans="2:16">
      <c r="B96" s="63" t="s">
        <v>367</v>
      </c>
      <c r="C96" s="198"/>
      <c r="D96" s="198"/>
      <c r="E96" s="198">
        <v>34</v>
      </c>
      <c r="F96" s="198">
        <v>34</v>
      </c>
    </row>
    <row r="97" spans="2:6">
      <c r="B97" s="63" t="s">
        <v>323</v>
      </c>
      <c r="C97" s="198">
        <v>1</v>
      </c>
      <c r="D97" s="198">
        <v>7</v>
      </c>
      <c r="E97" s="198">
        <v>35</v>
      </c>
      <c r="F97" s="198">
        <v>43</v>
      </c>
    </row>
    <row r="98" spans="2:6">
      <c r="B98" s="63" t="s">
        <v>356</v>
      </c>
      <c r="C98" s="198"/>
      <c r="D98" s="198"/>
      <c r="E98" s="198">
        <v>20</v>
      </c>
      <c r="F98" s="198">
        <v>20</v>
      </c>
    </row>
    <row r="99" spans="2:6">
      <c r="B99" s="63" t="s">
        <v>427</v>
      </c>
      <c r="C99" s="198"/>
      <c r="D99" s="198"/>
      <c r="E99" s="198">
        <v>5</v>
      </c>
      <c r="F99" s="198">
        <v>5</v>
      </c>
    </row>
    <row r="100" spans="2:6">
      <c r="B100" s="63" t="s">
        <v>429</v>
      </c>
      <c r="C100" s="198"/>
      <c r="D100" s="198"/>
      <c r="E100" s="198">
        <v>5</v>
      </c>
      <c r="F100" s="198">
        <v>5</v>
      </c>
    </row>
    <row r="101" spans="2:6">
      <c r="B101" s="63" t="s">
        <v>377</v>
      </c>
      <c r="C101" s="198"/>
      <c r="D101" s="198"/>
      <c r="E101" s="198">
        <v>10</v>
      </c>
      <c r="F101" s="198">
        <v>10</v>
      </c>
    </row>
    <row r="102" spans="2:6">
      <c r="B102" s="63" t="s">
        <v>380</v>
      </c>
      <c r="C102" s="198"/>
      <c r="D102" s="198"/>
      <c r="E102" s="198">
        <v>9</v>
      </c>
      <c r="F102" s="198">
        <v>9</v>
      </c>
    </row>
    <row r="103" spans="2:6">
      <c r="B103" s="63" t="s">
        <v>1128</v>
      </c>
      <c r="C103" s="198">
        <v>1</v>
      </c>
      <c r="D103" s="198">
        <v>7</v>
      </c>
      <c r="E103" s="198">
        <v>118</v>
      </c>
      <c r="F103" s="198">
        <v>126</v>
      </c>
    </row>
    <row r="108" spans="2:6">
      <c r="B108" s="63"/>
    </row>
    <row r="109" spans="2:6">
      <c r="B109" s="63"/>
    </row>
    <row r="111" spans="2:6">
      <c r="B111" s="62" t="s">
        <v>13</v>
      </c>
      <c r="C111" t="s" vm="3">
        <v>28</v>
      </c>
    </row>
    <row r="112" spans="2:6">
      <c r="B112" s="62" t="s">
        <v>14</v>
      </c>
      <c r="C112" t="s" vm="7">
        <v>28</v>
      </c>
    </row>
    <row r="113" spans="2:3">
      <c r="B113" s="62" t="s">
        <v>15</v>
      </c>
      <c r="C113" t="s" vm="5">
        <v>40</v>
      </c>
    </row>
    <row r="115" spans="2:3">
      <c r="B115" s="62" t="s">
        <v>1133</v>
      </c>
      <c r="C115" t="s">
        <v>1131</v>
      </c>
    </row>
    <row r="116" spans="2:3">
      <c r="B116" s="63" t="s">
        <v>30</v>
      </c>
      <c r="C116" s="198">
        <v>118</v>
      </c>
    </row>
    <row r="117" spans="2:3">
      <c r="B117" s="63" t="s">
        <v>477</v>
      </c>
      <c r="C117" s="198">
        <v>1</v>
      </c>
    </row>
    <row r="118" spans="2:3">
      <c r="B118" s="63" t="s">
        <v>177</v>
      </c>
      <c r="C118" s="198">
        <v>7</v>
      </c>
    </row>
    <row r="119" spans="2:3">
      <c r="B119" s="63" t="s">
        <v>1128</v>
      </c>
      <c r="C119" s="198">
        <v>126</v>
      </c>
    </row>
    <row r="120" spans="2:3">
      <c r="B120" s="63"/>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1131</v>
      </c>
      <c r="C135" s="62" t="s">
        <v>1132</v>
      </c>
    </row>
    <row r="136" spans="2:16">
      <c r="B136" s="62" t="s">
        <v>1133</v>
      </c>
      <c r="C136" t="s">
        <v>477</v>
      </c>
      <c r="D136" t="s">
        <v>177</v>
      </c>
      <c r="E136" t="s">
        <v>478</v>
      </c>
      <c r="F136" t="s">
        <v>1128</v>
      </c>
    </row>
    <row r="137" spans="2:16">
      <c r="B137" s="63" t="s">
        <v>439</v>
      </c>
      <c r="C137" s="198">
        <v>23</v>
      </c>
      <c r="D137" s="198">
        <v>26</v>
      </c>
      <c r="E137" s="198">
        <v>1</v>
      </c>
      <c r="F137" s="198">
        <v>50</v>
      </c>
    </row>
    <row r="138" spans="2:16">
      <c r="B138" s="63" t="s">
        <v>1128</v>
      </c>
      <c r="C138" s="198">
        <v>23</v>
      </c>
      <c r="D138" s="198">
        <v>26</v>
      </c>
      <c r="E138" s="198">
        <v>1</v>
      </c>
      <c r="F138" s="198">
        <v>50</v>
      </c>
    </row>
    <row r="141" spans="2:16">
      <c r="B141" s="62" t="s">
        <v>13</v>
      </c>
      <c r="C141" t="s" vm="2">
        <v>32</v>
      </c>
    </row>
    <row r="142" spans="2:16">
      <c r="B142" s="62" t="s">
        <v>15</v>
      </c>
      <c r="C142" t="s" vm="1">
        <v>40</v>
      </c>
    </row>
    <row r="144" spans="2:16">
      <c r="B144" s="62" t="s">
        <v>1133</v>
      </c>
      <c r="C144" t="s">
        <v>1131</v>
      </c>
    </row>
    <row r="145" spans="2:3">
      <c r="B145" s="63" t="s">
        <v>477</v>
      </c>
      <c r="C145" s="198">
        <v>23</v>
      </c>
    </row>
    <row r="146" spans="2:3">
      <c r="B146" s="63" t="s">
        <v>177</v>
      </c>
      <c r="C146" s="198">
        <v>26</v>
      </c>
    </row>
    <row r="147" spans="2:3">
      <c r="B147" s="63" t="s">
        <v>478</v>
      </c>
      <c r="C147" s="198">
        <v>1</v>
      </c>
    </row>
    <row r="148" spans="2:3">
      <c r="B148" s="63" t="s">
        <v>1128</v>
      </c>
      <c r="C148" s="19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7"/>
  <sheetViews>
    <sheetView showGridLines="0" zoomScale="50" zoomScaleNormal="50" workbookViewId="0"/>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1134</v>
      </c>
      <c r="R7" t="s">
        <v>1135</v>
      </c>
    </row>
    <row r="8" spans="1:45" ht="15" customHeight="1">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7.399999999999999" hidden="1">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7.399999999999999" hidden="1">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7.399999999999999" hidden="1">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7.399999999999999" hidden="1">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7.399999999999999" hidden="1">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7.399999999999999" hidden="1">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7.399999999999999" hidden="1">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7.399999999999999" hidden="1">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7.399999999999999" hidden="1">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4" t="s">
        <v>477</v>
      </c>
      <c r="J253" s="67">
        <f>VLOOKUP(Table1[[#This Row],[Status]],Auxiliar!$B$16:$C$23,2,0)</f>
        <v>1</v>
      </c>
      <c r="K253" s="3" t="s">
        <v>1154</v>
      </c>
      <c r="L253" s="3" t="s">
        <v>1161</v>
      </c>
      <c r="M253" s="22" t="s">
        <v>1162</v>
      </c>
      <c r="N253" s="57">
        <v>45485</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2</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4" t="s">
        <v>477</v>
      </c>
      <c r="J254" s="67">
        <f>VLOOKUP(Table1[[#This Row],[Status]],Auxiliar!$B$16:$C$23,2,0)</f>
        <v>1</v>
      </c>
      <c r="K254" s="3" t="s">
        <v>1155</v>
      </c>
      <c r="L254" s="3" t="s">
        <v>1161</v>
      </c>
      <c r="M254" s="22" t="s">
        <v>1162</v>
      </c>
      <c r="N254" s="57">
        <v>45485</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2</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4" t="s">
        <v>477</v>
      </c>
      <c r="J255" s="67">
        <f>VLOOKUP(Table1[[#This Row],[Status]],Auxiliar!$B$16:$C$23,2,0)</f>
        <v>1</v>
      </c>
      <c r="K255" s="3" t="s">
        <v>1158</v>
      </c>
      <c r="L255" s="3" t="s">
        <v>1161</v>
      </c>
      <c r="M255" s="22" t="s">
        <v>1162</v>
      </c>
      <c r="N255" s="57">
        <v>45485</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0.1</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479</v>
      </c>
      <c r="J256" s="45">
        <f>VLOOKUP(Table1[[#This Row],[Status]],Auxiliar!$B$16:$C$23,2,0)</f>
        <v>4</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7">
        <v>45491</v>
      </c>
      <c r="U256" s="187">
        <v>45495</v>
      </c>
      <c r="V256" s="187">
        <v>45495</v>
      </c>
      <c r="W256" s="3">
        <f>VLOOKUP(Table1[[#This Row],[Status]],Auxiliar!$B$16:$D$23,3,0)*Table1[[#This Row],[Estimação (horas)]]</f>
        <v>1</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479</v>
      </c>
      <c r="J257" s="45">
        <f>VLOOKUP(Table1[[#This Row],[Status]],Auxiliar!$B$16:$C$23,2,0)</f>
        <v>4</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7">
        <v>45491</v>
      </c>
      <c r="U257" s="187">
        <v>45495</v>
      </c>
      <c r="V257" s="187">
        <v>45495</v>
      </c>
      <c r="W257" s="3">
        <f>VLOOKUP(Table1[[#This Row],[Status]],Auxiliar!$B$16:$D$23,3,0)*Table1[[#This Row],[Estimação (horas)]]</f>
        <v>1</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479</v>
      </c>
      <c r="J258" s="45">
        <f>VLOOKUP(Table1[[#This Row],[Status]],Auxiliar!$B$16:$C$23,2,0)</f>
        <v>4</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7">
        <v>45491</v>
      </c>
      <c r="U258" s="187">
        <v>45495</v>
      </c>
      <c r="V258" s="187">
        <v>45495</v>
      </c>
      <c r="W258" s="3">
        <f>VLOOKUP(Table1[[#This Row],[Status]],Auxiliar!$B$16:$D$23,3,0)*Table1[[#This Row],[Estimação (horas)]]</f>
        <v>2.5000000000000001E-2</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7">
        <v>45491</v>
      </c>
      <c r="U259" s="187">
        <v>45495</v>
      </c>
      <c r="V259" s="187">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7">
        <v>45491</v>
      </c>
      <c r="U260" s="187">
        <v>45495</v>
      </c>
      <c r="V260" s="187">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7">
        <v>45491</v>
      </c>
      <c r="U261" s="187">
        <v>45495</v>
      </c>
      <c r="V261" s="187">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177</v>
      </c>
      <c r="J281" s="45">
        <f>VLOOKUP(Table1[[#This Row],[Status]],Auxiliar!$B$16:$C$23,2,0)</f>
        <v>2</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1</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177</v>
      </c>
      <c r="J282" s="45">
        <f>VLOOKUP(Table1[[#This Row],[Status]],Auxiliar!$B$16:$C$23,2,0)</f>
        <v>2</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1</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177</v>
      </c>
      <c r="J283" s="45">
        <f>VLOOKUP(Table1[[#This Row],[Status]],Auxiliar!$B$16:$C$23,2,0)</f>
        <v>2</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0.05</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177</v>
      </c>
      <c r="J284" s="45">
        <f>VLOOKUP(Table1[[#This Row],[Status]],Auxiliar!$B$16:$C$23,2,0)</f>
        <v>2</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1</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177</v>
      </c>
      <c r="J285" s="45">
        <f>VLOOKUP(Table1[[#This Row],[Status]],Auxiliar!$B$16:$C$23,2,0)</f>
        <v>2</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1</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177</v>
      </c>
      <c r="J286" s="45">
        <f>VLOOKUP(Table1[[#This Row],[Status]],Auxiliar!$B$16:$C$23,2,0)</f>
        <v>2</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0.05</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177</v>
      </c>
      <c r="J287" s="45">
        <f>VLOOKUP(Table1[[#This Row],[Status]],Auxiliar!$B$16:$C$23,2,0)</f>
        <v>2</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1</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177</v>
      </c>
      <c r="J288" s="45">
        <f>VLOOKUP(Table1[[#This Row],[Status]],Auxiliar!$B$16:$C$23,2,0)</f>
        <v>2</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1</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177</v>
      </c>
      <c r="J289" s="45">
        <f>VLOOKUP(Table1[[#This Row],[Status]],Auxiliar!$B$16:$C$23,2,0)</f>
        <v>2</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0.05</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177</v>
      </c>
      <c r="J290" s="45">
        <f>VLOOKUP(Table1[[#This Row],[Status]],Auxiliar!$B$16:$C$23,2,0)</f>
        <v>2</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1</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177</v>
      </c>
      <c r="J291" s="45">
        <f>VLOOKUP(Table1[[#This Row],[Status]],Auxiliar!$B$16:$C$23,2,0)</f>
        <v>2</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1</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177</v>
      </c>
      <c r="J292" s="45">
        <f>VLOOKUP(Table1[[#This Row],[Status]],Auxiliar!$B$16:$C$23,2,0)</f>
        <v>2</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0.05</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177</v>
      </c>
      <c r="J293" s="45">
        <f>VLOOKUP(Table1[[#This Row],[Status]],Auxiliar!$B$16:$C$23,2,0)</f>
        <v>2</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1</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177</v>
      </c>
      <c r="J294" s="45">
        <f>VLOOKUP(Table1[[#This Row],[Status]],Auxiliar!$B$16:$C$23,2,0)</f>
        <v>2</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1</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177</v>
      </c>
      <c r="J295" s="45">
        <f>VLOOKUP(Table1[[#This Row],[Status]],Auxiliar!$B$16:$C$23,2,0)</f>
        <v>2</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0.05</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177</v>
      </c>
      <c r="J299" s="45">
        <f>VLOOKUP(Table1[[#This Row],[Status]],Auxiliar!$B$16:$C$23,2,0)</f>
        <v>2</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1</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177</v>
      </c>
      <c r="J300" s="45">
        <f>VLOOKUP(Table1[[#This Row],[Status]],Auxiliar!$B$16:$C$23,2,0)</f>
        <v>2</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1</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177</v>
      </c>
      <c r="J301" s="45">
        <f>VLOOKUP(Table1[[#This Row],[Status]],Auxiliar!$B$16:$C$23,2,0)</f>
        <v>2</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0.05</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177</v>
      </c>
      <c r="J302" s="45">
        <f>VLOOKUP(Table1[[#This Row],[Status]],Auxiliar!$B$16:$C$23,2,0)</f>
        <v>2</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1</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177</v>
      </c>
      <c r="J303" s="45">
        <f>VLOOKUP(Table1[[#This Row],[Status]],Auxiliar!$B$16:$C$23,2,0)</f>
        <v>2</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1</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177</v>
      </c>
      <c r="J304" s="45">
        <f>VLOOKUP(Table1[[#This Row],[Status]],Auxiliar!$B$16:$C$23,2,0)</f>
        <v>2</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0.05</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177</v>
      </c>
      <c r="J305" s="45">
        <f>VLOOKUP(Table1[[#This Row],[Status]],Auxiliar!$B$16:$C$23,2,0)</f>
        <v>2</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1</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177</v>
      </c>
      <c r="J306" s="45">
        <f>VLOOKUP(Table1[[#This Row],[Status]],Auxiliar!$B$16:$C$23,2,0)</f>
        <v>2</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1</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177</v>
      </c>
      <c r="J307" s="45">
        <f>VLOOKUP(Table1[[#This Row],[Status]],Auxiliar!$B$16:$C$23,2,0)</f>
        <v>2</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0.05</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177</v>
      </c>
      <c r="J308" s="45">
        <f>VLOOKUP(Table1[[#This Row],[Status]],Auxiliar!$B$16:$C$23,2,0)</f>
        <v>2</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1</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177</v>
      </c>
      <c r="J309" s="45">
        <f>VLOOKUP(Table1[[#This Row],[Status]],Auxiliar!$B$16:$C$23,2,0)</f>
        <v>2</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1</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177</v>
      </c>
      <c r="J310" s="45">
        <f>VLOOKUP(Table1[[#This Row],[Status]],Auxiliar!$B$16:$C$23,2,0)</f>
        <v>2</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0.05</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177</v>
      </c>
      <c r="J311" s="45">
        <f>VLOOKUP(Table1[[#This Row],[Status]],Auxiliar!$B$16:$C$23,2,0)</f>
        <v>2</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1</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177</v>
      </c>
      <c r="J312" s="45">
        <f>VLOOKUP(Table1[[#This Row],[Status]],Auxiliar!$B$16:$C$23,2,0)</f>
        <v>2</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1</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177</v>
      </c>
      <c r="J313" s="45">
        <f>VLOOKUP(Table1[[#This Row],[Status]],Auxiliar!$B$16:$C$23,2,0)</f>
        <v>2</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0.05</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177</v>
      </c>
      <c r="J317" s="45">
        <f>VLOOKUP(Table1[[#This Row],[Status]],Auxiliar!$B$16:$C$23,2,0)</f>
        <v>2</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1</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177</v>
      </c>
      <c r="J318" s="45">
        <f>VLOOKUP(Table1[[#This Row],[Status]],Auxiliar!$B$16:$C$23,2,0)</f>
        <v>2</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1</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177</v>
      </c>
      <c r="J319" s="45">
        <f>VLOOKUP(Table1[[#This Row],[Status]],Auxiliar!$B$16:$C$23,2,0)</f>
        <v>2</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0.05</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177</v>
      </c>
      <c r="J326" s="45">
        <f>VLOOKUP(Table1[[#This Row],[Status]],Auxiliar!$B$16:$C$23,2,0)</f>
        <v>2</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1</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177</v>
      </c>
      <c r="J327" s="45">
        <f>VLOOKUP(Table1[[#This Row],[Status]],Auxiliar!$B$16:$C$23,2,0)</f>
        <v>2</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1</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177</v>
      </c>
      <c r="J328" s="45">
        <f>VLOOKUP(Table1[[#This Row],[Status]],Auxiliar!$B$16:$C$23,2,0)</f>
        <v>2</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0.05</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177</v>
      </c>
      <c r="J329" s="45">
        <f>VLOOKUP(Table1[[#This Row],[Status]],Auxiliar!$B$16:$C$23,2,0)</f>
        <v>2</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1</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177</v>
      </c>
      <c r="J330" s="45">
        <f>VLOOKUP(Table1[[#This Row],[Status]],Auxiliar!$B$16:$C$23,2,0)</f>
        <v>2</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1</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177</v>
      </c>
      <c r="J331" s="45">
        <f>VLOOKUP(Table1[[#This Row],[Status]],Auxiliar!$B$16:$C$23,2,0)</f>
        <v>2</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0.05</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177</v>
      </c>
      <c r="J332" s="45">
        <f>VLOOKUP(Table1[[#This Row],[Status]],Auxiliar!$B$16:$C$23,2,0)</f>
        <v>2</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1</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177</v>
      </c>
      <c r="J333" s="45">
        <f>VLOOKUP(Table1[[#This Row],[Status]],Auxiliar!$B$16:$C$23,2,0)</f>
        <v>2</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1</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177</v>
      </c>
      <c r="J334" s="45">
        <f>VLOOKUP(Table1[[#This Row],[Status]],Auxiliar!$B$16:$C$23,2,0)</f>
        <v>2</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0.05</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177</v>
      </c>
      <c r="J335" s="45">
        <f>VLOOKUP(Table1[[#This Row],[Status]],Auxiliar!$B$16:$C$23,2,0)</f>
        <v>2</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1</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177</v>
      </c>
      <c r="J336" s="45">
        <f>VLOOKUP(Table1[[#This Row],[Status]],Auxiliar!$B$16:$C$23,2,0)</f>
        <v>2</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1</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177</v>
      </c>
      <c r="J337" s="45">
        <f>VLOOKUP(Table1[[#This Row],[Status]],Auxiliar!$B$16:$C$23,2,0)</f>
        <v>2</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0.05</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177</v>
      </c>
      <c r="J338" s="45">
        <f>VLOOKUP(Table1[[#This Row],[Status]],Auxiliar!$B$16:$C$23,2,0)</f>
        <v>2</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1</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177</v>
      </c>
      <c r="J339" s="45">
        <f>VLOOKUP(Table1[[#This Row],[Status]],Auxiliar!$B$16:$C$23,2,0)</f>
        <v>2</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1</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177</v>
      </c>
      <c r="J340" s="45">
        <f>VLOOKUP(Table1[[#This Row],[Status]],Auxiliar!$B$16:$C$23,2,0)</f>
        <v>2</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0.05</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177</v>
      </c>
      <c r="J341" s="45">
        <f>VLOOKUP(Table1[[#This Row],[Status]],Auxiliar!$B$16:$C$23,2,0)</f>
        <v>2</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1</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177</v>
      </c>
      <c r="J342" s="45">
        <f>VLOOKUP(Table1[[#This Row],[Status]],Auxiliar!$B$16:$C$23,2,0)</f>
        <v>2</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1</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177</v>
      </c>
      <c r="J343" s="45">
        <f>VLOOKUP(Table1[[#This Row],[Status]],Auxiliar!$B$16:$C$23,2,0)</f>
        <v>2</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0.05</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177</v>
      </c>
      <c r="J344" s="45">
        <f>VLOOKUP(Table1[[#This Row],[Status]],Auxiliar!$B$16:$C$23,2,0)</f>
        <v>2</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1</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177</v>
      </c>
      <c r="J345" s="45">
        <f>VLOOKUP(Table1[[#This Row],[Status]],Auxiliar!$B$16:$C$23,2,0)</f>
        <v>2</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1</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177</v>
      </c>
      <c r="J346" s="45">
        <f>VLOOKUP(Table1[[#This Row],[Status]],Auxiliar!$B$16:$C$23,2,0)</f>
        <v>2</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0.05</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177</v>
      </c>
      <c r="J347" s="45">
        <f>VLOOKUP(Table1[[#This Row],[Status]],Auxiliar!$B$16:$C$23,2,0)</f>
        <v>2</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1</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177</v>
      </c>
      <c r="J348" s="45">
        <f>VLOOKUP(Table1[[#This Row],[Status]],Auxiliar!$B$16:$C$23,2,0)</f>
        <v>2</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1</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177</v>
      </c>
      <c r="J349" s="45">
        <f>VLOOKUP(Table1[[#This Row],[Status]],Auxiliar!$B$16:$C$23,2,0)</f>
        <v>2</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0.05</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177</v>
      </c>
      <c r="J350" s="45">
        <f>VLOOKUP(Table1[[#This Row],[Status]],Auxiliar!$B$16:$C$23,2,0)</f>
        <v>2</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1</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177</v>
      </c>
      <c r="J351" s="45">
        <f>VLOOKUP(Table1[[#This Row],[Status]],Auxiliar!$B$16:$C$23,2,0)</f>
        <v>2</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1</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177</v>
      </c>
      <c r="J352" s="45">
        <f>VLOOKUP(Table1[[#This Row],[Status]],Auxiliar!$B$16:$C$23,2,0)</f>
        <v>2</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0.05</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177</v>
      </c>
      <c r="J353" s="45">
        <f>VLOOKUP(Table1[[#This Row],[Status]],Auxiliar!$B$16:$C$23,2,0)</f>
        <v>2</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1</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177</v>
      </c>
      <c r="J354" s="45">
        <f>VLOOKUP(Table1[[#This Row],[Status]],Auxiliar!$B$16:$C$23,2,0)</f>
        <v>2</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1</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177</v>
      </c>
      <c r="J355" s="45">
        <f>VLOOKUP(Table1[[#This Row],[Status]],Auxiliar!$B$16:$C$23,2,0)</f>
        <v>2</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0.05</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177</v>
      </c>
      <c r="J356" s="45">
        <f>VLOOKUP(Table1[[#This Row],[Status]],Auxiliar!$B$16:$C$23,2,0)</f>
        <v>2</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1</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177</v>
      </c>
      <c r="J357" s="45">
        <f>VLOOKUP(Table1[[#This Row],[Status]],Auxiliar!$B$16:$C$23,2,0)</f>
        <v>2</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1</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177</v>
      </c>
      <c r="J358" s="45">
        <f>VLOOKUP(Table1[[#This Row],[Status]],Auxiliar!$B$16:$C$23,2,0)</f>
        <v>2</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0.05</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177</v>
      </c>
      <c r="J359" s="45">
        <f>VLOOKUP(Table1[[#This Row],[Status]],Auxiliar!$B$16:$C$23,2,0)</f>
        <v>2</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1</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177</v>
      </c>
      <c r="J360" s="45">
        <f>VLOOKUP(Table1[[#This Row],[Status]],Auxiliar!$B$16:$C$23,2,0)</f>
        <v>2</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1</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177</v>
      </c>
      <c r="J361" s="45">
        <f>VLOOKUP(Table1[[#This Row],[Status]],Auxiliar!$B$16:$C$23,2,0)</f>
        <v>2</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0.05</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177</v>
      </c>
      <c r="J365" s="45">
        <f>VLOOKUP(Table1[[#This Row],[Status]],Auxiliar!$B$16:$C$23,2,0)</f>
        <v>2</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1</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177</v>
      </c>
      <c r="J366" s="45">
        <f>VLOOKUP(Table1[[#This Row],[Status]],Auxiliar!$B$16:$C$23,2,0)</f>
        <v>2</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1</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177</v>
      </c>
      <c r="J367" s="45">
        <f>VLOOKUP(Table1[[#This Row],[Status]],Auxiliar!$B$16:$C$23,2,0)</f>
        <v>2</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0.05</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177</v>
      </c>
      <c r="J368" s="45">
        <f>VLOOKUP(Table1[[#This Row],[Status]],Auxiliar!$B$16:$C$23,2,0)</f>
        <v>2</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1</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177</v>
      </c>
      <c r="J369" s="45">
        <f>VLOOKUP(Table1[[#This Row],[Status]],Auxiliar!$B$16:$C$23,2,0)</f>
        <v>2</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1</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177</v>
      </c>
      <c r="J370" s="45">
        <f>VLOOKUP(Table1[[#This Row],[Status]],Auxiliar!$B$16:$C$23,2,0)</f>
        <v>2</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0.05</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177</v>
      </c>
      <c r="J371" s="45">
        <f>VLOOKUP(Table1[[#This Row],[Status]],Auxiliar!$B$16:$C$23,2,0)</f>
        <v>2</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1</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177</v>
      </c>
      <c r="J372" s="45">
        <f>VLOOKUP(Table1[[#This Row],[Status]],Auxiliar!$B$16:$C$23,2,0)</f>
        <v>2</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1</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177</v>
      </c>
      <c r="J373" s="45">
        <f>VLOOKUP(Table1[[#This Row],[Status]],Auxiliar!$B$16:$C$23,2,0)</f>
        <v>2</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0.05</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177</v>
      </c>
      <c r="J374" s="45">
        <f>VLOOKUP(Table1[[#This Row],[Status]],Auxiliar!$B$16:$C$23,2,0)</f>
        <v>2</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1</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177</v>
      </c>
      <c r="J375" s="45">
        <f>VLOOKUP(Table1[[#This Row],[Status]],Auxiliar!$B$16:$C$23,2,0)</f>
        <v>2</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1</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177</v>
      </c>
      <c r="J376" s="45">
        <f>VLOOKUP(Table1[[#This Row],[Status]],Auxiliar!$B$16:$C$23,2,0)</f>
        <v>2</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0.05</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177</v>
      </c>
      <c r="J377" s="45">
        <f>VLOOKUP(Table1[[#This Row],[Status]],Auxiliar!$B$16:$C$23,2,0)</f>
        <v>2</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1</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177</v>
      </c>
      <c r="J378" s="45">
        <f>VLOOKUP(Table1[[#This Row],[Status]],Auxiliar!$B$16:$C$23,2,0)</f>
        <v>2</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1</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177</v>
      </c>
      <c r="J379" s="45">
        <f>VLOOKUP(Table1[[#This Row],[Status]],Auxiliar!$B$16:$C$23,2,0)</f>
        <v>2</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0.05</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177</v>
      </c>
      <c r="J380" s="45">
        <f>VLOOKUP(Table1[[#This Row],[Status]],Auxiliar!$B$16:$C$23,2,0)</f>
        <v>2</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1</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177</v>
      </c>
      <c r="J381" s="45">
        <f>VLOOKUP(Table1[[#This Row],[Status]],Auxiliar!$B$16:$C$23,2,0)</f>
        <v>2</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1</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177</v>
      </c>
      <c r="J382" s="45">
        <f>VLOOKUP(Table1[[#This Row],[Status]],Auxiliar!$B$16:$C$23,2,0)</f>
        <v>2</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0.05</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177</v>
      </c>
      <c r="J383" s="45">
        <f>VLOOKUP(Table1[[#This Row],[Status]],Auxiliar!$B$16:$C$23,2,0)</f>
        <v>2</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1</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177</v>
      </c>
      <c r="J384" s="45">
        <f>VLOOKUP(Table1[[#This Row],[Status]],Auxiliar!$B$16:$C$23,2,0)</f>
        <v>2</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1</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177</v>
      </c>
      <c r="J385" s="45">
        <f>VLOOKUP(Table1[[#This Row],[Status]],Auxiliar!$B$16:$C$23,2,0)</f>
        <v>2</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0.05</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177</v>
      </c>
      <c r="J386" s="45">
        <f>VLOOKUP(Table1[[#This Row],[Status]],Auxiliar!$B$16:$C$23,2,0)</f>
        <v>2</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1</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177</v>
      </c>
      <c r="J387" s="45">
        <f>VLOOKUP(Table1[[#This Row],[Status]],Auxiliar!$B$16:$C$23,2,0)</f>
        <v>2</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1</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177</v>
      </c>
      <c r="J388" s="45">
        <f>VLOOKUP(Table1[[#This Row],[Status]],Auxiliar!$B$16:$C$23,2,0)</f>
        <v>2</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0.05</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177</v>
      </c>
      <c r="J392" s="45">
        <f>VLOOKUP(Table1[[#This Row],[Status]],Auxiliar!$B$16:$C$23,2,0)</f>
        <v>2</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1</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177</v>
      </c>
      <c r="J393" s="45">
        <f>VLOOKUP(Table1[[#This Row],[Status]],Auxiliar!$B$16:$C$23,2,0)</f>
        <v>2</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1</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177</v>
      </c>
      <c r="J394" s="45">
        <f>VLOOKUP(Table1[[#This Row],[Status]],Auxiliar!$B$16:$C$23,2,0)</f>
        <v>2</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0.05</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177</v>
      </c>
      <c r="J395" s="45">
        <f>VLOOKUP(Table1[[#This Row],[Status]],Auxiliar!$B$16:$C$23,2,0)</f>
        <v>2</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1</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177</v>
      </c>
      <c r="J396" s="45">
        <f>VLOOKUP(Table1[[#This Row],[Status]],Auxiliar!$B$16:$C$23,2,0)</f>
        <v>2</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1</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177</v>
      </c>
      <c r="J397" s="45">
        <f>VLOOKUP(Table1[[#This Row],[Status]],Auxiliar!$B$16:$C$23,2,0)</f>
        <v>2</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0.05</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177</v>
      </c>
      <c r="J398" s="45">
        <f>VLOOKUP(Table1[[#This Row],[Status]],Auxiliar!$B$16:$C$23,2,0)</f>
        <v>2</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1</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177</v>
      </c>
      <c r="J399" s="45">
        <f>VLOOKUP(Table1[[#This Row],[Status]],Auxiliar!$B$16:$C$23,2,0)</f>
        <v>2</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1</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177</v>
      </c>
      <c r="J400" s="45">
        <f>VLOOKUP(Table1[[#This Row],[Status]],Auxiliar!$B$16:$C$23,2,0)</f>
        <v>2</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0.05</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177</v>
      </c>
      <c r="J401" s="45">
        <f>VLOOKUP(Table1[[#This Row],[Status]],Auxiliar!$B$16:$C$23,2,0)</f>
        <v>2</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1</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177</v>
      </c>
      <c r="J402" s="45">
        <f>VLOOKUP(Table1[[#This Row],[Status]],Auxiliar!$B$16:$C$23,2,0)</f>
        <v>2</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1</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177</v>
      </c>
      <c r="J403" s="45">
        <f>VLOOKUP(Table1[[#This Row],[Status]],Auxiliar!$B$16:$C$23,2,0)</f>
        <v>2</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0.05</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177</v>
      </c>
      <c r="J404" s="45">
        <f>VLOOKUP(Table1[[#This Row],[Status]],Auxiliar!$B$16:$C$23,2,0)</f>
        <v>2</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1</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177</v>
      </c>
      <c r="J405" s="45">
        <f>VLOOKUP(Table1[[#This Row],[Status]],Auxiliar!$B$16:$C$23,2,0)</f>
        <v>2</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1</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177</v>
      </c>
      <c r="J406" s="45">
        <f>VLOOKUP(Table1[[#This Row],[Status]],Auxiliar!$B$16:$C$23,2,0)</f>
        <v>2</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0.05</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177</v>
      </c>
      <c r="J407" s="45">
        <f>VLOOKUP(Table1[[#This Row],[Status]],Auxiliar!$B$16:$C$23,2,0)</f>
        <v>2</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1</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177</v>
      </c>
      <c r="J408" s="45">
        <f>VLOOKUP(Table1[[#This Row],[Status]],Auxiliar!$B$16:$C$23,2,0)</f>
        <v>2</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1</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177</v>
      </c>
      <c r="J409" s="45">
        <f>VLOOKUP(Table1[[#This Row],[Status]],Auxiliar!$B$16:$C$23,2,0)</f>
        <v>2</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0.05</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177</v>
      </c>
      <c r="J410" s="45">
        <f>VLOOKUP(Table1[[#This Row],[Status]],Auxiliar!$B$16:$C$23,2,0)</f>
        <v>2</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1</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177</v>
      </c>
      <c r="J411" s="45">
        <f>VLOOKUP(Table1[[#This Row],[Status]],Auxiliar!$B$16:$C$23,2,0)</f>
        <v>2</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1</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177</v>
      </c>
      <c r="J412" s="45">
        <f>VLOOKUP(Table1[[#This Row],[Status]],Auxiliar!$B$16:$C$23,2,0)</f>
        <v>2</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0.05</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177</v>
      </c>
      <c r="J413" s="45">
        <f>VLOOKUP(Table1[[#This Row],[Status]],Auxiliar!$B$16:$C$23,2,0)</f>
        <v>2</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1</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177</v>
      </c>
      <c r="J414" s="45">
        <f>VLOOKUP(Table1[[#This Row],[Status]],Auxiliar!$B$16:$C$23,2,0)</f>
        <v>2</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1</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177</v>
      </c>
      <c r="J415" s="45">
        <f>VLOOKUP(Table1[[#This Row],[Status]],Auxiliar!$B$16:$C$23,2,0)</f>
        <v>2</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0.05</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177</v>
      </c>
      <c r="J416" s="45">
        <f>VLOOKUP(Table1[[#This Row],[Status]],Auxiliar!$B$16:$C$23,2,0)</f>
        <v>2</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1</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177</v>
      </c>
      <c r="J417" s="45">
        <f>VLOOKUP(Table1[[#This Row],[Status]],Auxiliar!$B$16:$C$23,2,0)</f>
        <v>2</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1</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177</v>
      </c>
      <c r="J418" s="45">
        <f>VLOOKUP(Table1[[#This Row],[Status]],Auxiliar!$B$16:$C$23,2,0)</f>
        <v>2</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0.05</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177</v>
      </c>
      <c r="J419" s="45">
        <f>VLOOKUP(Table1[[#This Row],[Status]],Auxiliar!$B$16:$C$23,2,0)</f>
        <v>2</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1</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177</v>
      </c>
      <c r="J420" s="45">
        <f>VLOOKUP(Table1[[#This Row],[Status]],Auxiliar!$B$16:$C$23,2,0)</f>
        <v>2</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1</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177</v>
      </c>
      <c r="J421" s="45">
        <f>VLOOKUP(Table1[[#This Row],[Status]],Auxiliar!$B$16:$C$23,2,0)</f>
        <v>2</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0.05</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177</v>
      </c>
      <c r="J422" s="45">
        <f>VLOOKUP(Table1[[#This Row],[Status]],Auxiliar!$B$16:$C$23,2,0)</f>
        <v>2</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1</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177</v>
      </c>
      <c r="J423" s="45">
        <f>VLOOKUP(Table1[[#This Row],[Status]],Auxiliar!$B$16:$C$23,2,0)</f>
        <v>2</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1</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177</v>
      </c>
      <c r="J424" s="45">
        <f>VLOOKUP(Table1[[#This Row],[Status]],Auxiliar!$B$16:$C$23,2,0)</f>
        <v>2</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0.05</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177</v>
      </c>
      <c r="J425" s="45">
        <f>VLOOKUP(Table1[[#This Row],[Status]],Auxiliar!$B$16:$C$23,2,0)</f>
        <v>2</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1</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177</v>
      </c>
      <c r="J426" s="45">
        <f>VLOOKUP(Table1[[#This Row],[Status]],Auxiliar!$B$16:$C$23,2,0)</f>
        <v>2</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1</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177</v>
      </c>
      <c r="J427" s="45">
        <f>VLOOKUP(Table1[[#This Row],[Status]],Auxiliar!$B$16:$C$23,2,0)</f>
        <v>2</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0.05</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177</v>
      </c>
      <c r="J428" s="45">
        <f>VLOOKUP(Table1[[#This Row],[Status]],Auxiliar!$B$16:$C$23,2,0)</f>
        <v>2</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1</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177</v>
      </c>
      <c r="J429" s="45">
        <f>VLOOKUP(Table1[[#This Row],[Status]],Auxiliar!$B$16:$C$23,2,0)</f>
        <v>2</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1</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177</v>
      </c>
      <c r="J430" s="45">
        <f>VLOOKUP(Table1[[#This Row],[Status]],Auxiliar!$B$16:$C$23,2,0)</f>
        <v>2</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0.05</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177</v>
      </c>
      <c r="J431" s="45">
        <f>VLOOKUP(Table1[[#This Row],[Status]],Auxiliar!$B$16:$C$23,2,0)</f>
        <v>2</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1</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177</v>
      </c>
      <c r="J432" s="45">
        <f>VLOOKUP(Table1[[#This Row],[Status]],Auxiliar!$B$16:$C$23,2,0)</f>
        <v>2</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1</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177</v>
      </c>
      <c r="J433" s="45">
        <f>VLOOKUP(Table1[[#This Row],[Status]],Auxiliar!$B$16:$C$23,2,0)</f>
        <v>2</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0.05</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177</v>
      </c>
      <c r="J434" s="45">
        <f>VLOOKUP(Table1[[#This Row],[Status]],Auxiliar!$B$16:$C$23,2,0)</f>
        <v>2</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1</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177</v>
      </c>
      <c r="J435" s="45">
        <f>VLOOKUP(Table1[[#This Row],[Status]],Auxiliar!$B$16:$C$23,2,0)</f>
        <v>2</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1</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177</v>
      </c>
      <c r="J436" s="45">
        <f>VLOOKUP(Table1[[#This Row],[Status]],Auxiliar!$B$16:$C$23,2,0)</f>
        <v>2</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0.05</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177</v>
      </c>
      <c r="J437" s="45">
        <f>VLOOKUP(Table1[[#This Row],[Status]],Auxiliar!$B$16:$C$23,2,0)</f>
        <v>2</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1</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177</v>
      </c>
      <c r="J438" s="45">
        <f>VLOOKUP(Table1[[#This Row],[Status]],Auxiliar!$B$16:$C$23,2,0)</f>
        <v>2</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1</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177</v>
      </c>
      <c r="J439" s="45">
        <f>VLOOKUP(Table1[[#This Row],[Status]],Auxiliar!$B$16:$C$23,2,0)</f>
        <v>2</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0.05</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177</v>
      </c>
      <c r="J440" s="45">
        <f>VLOOKUP(Table1[[#This Row],[Status]],Auxiliar!$B$16:$C$23,2,0)</f>
        <v>2</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1</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177</v>
      </c>
      <c r="J441" s="45">
        <f>VLOOKUP(Table1[[#This Row],[Status]],Auxiliar!$B$16:$C$23,2,0)</f>
        <v>2</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1</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177</v>
      </c>
      <c r="J442" s="45">
        <f>VLOOKUP(Table1[[#This Row],[Status]],Auxiliar!$B$16:$C$23,2,0)</f>
        <v>2</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0.05</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177</v>
      </c>
      <c r="J443" s="45">
        <f>VLOOKUP(Table1[[#This Row],[Status]],Auxiliar!$B$16:$C$23,2,0)</f>
        <v>2</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1</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177</v>
      </c>
      <c r="J444" s="45">
        <f>VLOOKUP(Table1[[#This Row],[Status]],Auxiliar!$B$16:$C$23,2,0)</f>
        <v>2</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1</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177</v>
      </c>
      <c r="J445" s="45">
        <f>VLOOKUP(Table1[[#This Row],[Status]],Auxiliar!$B$16:$C$23,2,0)</f>
        <v>2</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0.05</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177</v>
      </c>
      <c r="J446" s="45">
        <f>VLOOKUP(Table1[[#This Row],[Status]],Auxiliar!$B$16:$C$23,2,0)</f>
        <v>2</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1</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177</v>
      </c>
      <c r="J447" s="45">
        <f>VLOOKUP(Table1[[#This Row],[Status]],Auxiliar!$B$16:$C$23,2,0)</f>
        <v>2</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1</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177</v>
      </c>
      <c r="J448" s="45">
        <f>VLOOKUP(Table1[[#This Row],[Status]],Auxiliar!$B$16:$C$23,2,0)</f>
        <v>2</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0.05</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177</v>
      </c>
      <c r="J449" s="45">
        <f>VLOOKUP(Table1[[#This Row],[Status]],Auxiliar!$B$16:$C$23,2,0)</f>
        <v>2</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1</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177</v>
      </c>
      <c r="J450" s="45">
        <f>VLOOKUP(Table1[[#This Row],[Status]],Auxiliar!$B$16:$C$23,2,0)</f>
        <v>2</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1</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177</v>
      </c>
      <c r="J451" s="45">
        <f>VLOOKUP(Table1[[#This Row],[Status]],Auxiliar!$B$16:$C$23,2,0)</f>
        <v>2</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0.05</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177</v>
      </c>
      <c r="J452" s="45">
        <f>VLOOKUP(Table1[[#This Row],[Status]],Auxiliar!$B$16:$C$23,2,0)</f>
        <v>2</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1</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177</v>
      </c>
      <c r="J453" s="45">
        <f>VLOOKUP(Table1[[#This Row],[Status]],Auxiliar!$B$16:$C$23,2,0)</f>
        <v>2</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1</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177</v>
      </c>
      <c r="J454" s="45">
        <f>VLOOKUP(Table1[[#This Row],[Status]],Auxiliar!$B$16:$C$23,2,0)</f>
        <v>2</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0.05</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177</v>
      </c>
      <c r="J455" s="45">
        <f>VLOOKUP(Table1[[#This Row],[Status]],Auxiliar!$B$16:$C$23,2,0)</f>
        <v>2</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1</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177</v>
      </c>
      <c r="J456" s="45">
        <f>VLOOKUP(Table1[[#This Row],[Status]],Auxiliar!$B$16:$C$23,2,0)</f>
        <v>2</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1</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177</v>
      </c>
      <c r="J457" s="45">
        <f>VLOOKUP(Table1[[#This Row],[Status]],Auxiliar!$B$16:$C$23,2,0)</f>
        <v>2</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0.05</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177</v>
      </c>
      <c r="J458" s="45">
        <f>VLOOKUP(Table1[[#This Row],[Status]],Auxiliar!$B$16:$C$23,2,0)</f>
        <v>2</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1</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177</v>
      </c>
      <c r="J459" s="45">
        <f>VLOOKUP(Table1[[#This Row],[Status]],Auxiliar!$B$16:$C$23,2,0)</f>
        <v>2</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1</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177</v>
      </c>
      <c r="J460" s="45">
        <f>VLOOKUP(Table1[[#This Row],[Status]],Auxiliar!$B$16:$C$23,2,0)</f>
        <v>2</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0.05</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177</v>
      </c>
      <c r="J461" s="45">
        <f>VLOOKUP(Table1[[#This Row],[Status]],Auxiliar!$B$16:$C$23,2,0)</f>
        <v>2</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1</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177</v>
      </c>
      <c r="J462" s="45">
        <f>VLOOKUP(Table1[[#This Row],[Status]],Auxiliar!$B$16:$C$23,2,0)</f>
        <v>2</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1</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177</v>
      </c>
      <c r="J463" s="45">
        <f>VLOOKUP(Table1[[#This Row],[Status]],Auxiliar!$B$16:$C$23,2,0)</f>
        <v>2</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0.05</v>
      </c>
      <c r="X463" s="3"/>
    </row>
    <row r="464" spans="2:24" ht="69.599999999999994" hidden="1">
      <c r="B464" s="3" t="s">
        <v>28</v>
      </c>
      <c r="C464" s="3" t="s">
        <v>54</v>
      </c>
      <c r="D464" s="3" t="s">
        <v>38</v>
      </c>
      <c r="E464" s="3" t="s">
        <v>38</v>
      </c>
      <c r="F464" s="3" t="s">
        <v>55</v>
      </c>
      <c r="G464" s="3" t="s">
        <v>38</v>
      </c>
      <c r="H464" s="70" t="str">
        <f>Table1[[#This Row],[Tabela]]&amp;Table1[[#This Row],[Campo]]</f>
        <v>cd_imv_out_prcn.a.</v>
      </c>
      <c r="I464" s="3" t="s">
        <v>177</v>
      </c>
      <c r="J464" s="45">
        <f>VLOOKUP(Table1[[#This Row],[Status]],Auxiliar!$B$16:$C$23,2,0)</f>
        <v>2</v>
      </c>
      <c r="K464" s="3" t="s">
        <v>1151</v>
      </c>
      <c r="L464" s="3" t="s">
        <v>1152</v>
      </c>
      <c r="M464" s="22" t="s">
        <v>1153</v>
      </c>
      <c r="N464" s="57">
        <v>45485</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4</v>
      </c>
      <c r="X464" s="3"/>
    </row>
    <row r="465" spans="2:24" ht="17.399999999999999" hidden="1">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70" t="str">
        <f>Table1[[#This Row],[Tabela]]&amp;Table1[[#This Row],[Campo]]</f>
        <v>cd_imv_out_prccod_grt</v>
      </c>
      <c r="I475" s="3" t="s">
        <v>177</v>
      </c>
      <c r="J475" s="45">
        <f>VLOOKUP(Table1[[#This Row],[Status]],Auxiliar!$B$16:$C$23,2,0)</f>
        <v>2</v>
      </c>
      <c r="K475" s="3" t="s">
        <v>1154</v>
      </c>
      <c r="L475" s="30" t="s">
        <v>1161</v>
      </c>
      <c r="M475" s="22" t="s">
        <v>1162</v>
      </c>
      <c r="N475" s="57">
        <v>45485</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1</v>
      </c>
      <c r="X475" s="3"/>
    </row>
    <row r="476" spans="2:24" ht="17.399999999999999" hidden="1">
      <c r="B476" s="3" t="s">
        <v>28</v>
      </c>
      <c r="C476" s="3" t="s">
        <v>54</v>
      </c>
      <c r="D476" s="3" t="s">
        <v>38</v>
      </c>
      <c r="E476" s="3" t="s">
        <v>38</v>
      </c>
      <c r="F476" s="3" t="s">
        <v>55</v>
      </c>
      <c r="G476" s="3" t="s">
        <v>61</v>
      </c>
      <c r="H476" s="70" t="str">
        <f>Table1[[#This Row],[Tabela]]&amp;Table1[[#This Row],[Campo]]</f>
        <v>cd_imv_out_prccod_grt</v>
      </c>
      <c r="I476" s="3" t="s">
        <v>177</v>
      </c>
      <c r="J476" s="45">
        <f>VLOOKUP(Table1[[#This Row],[Status]],Auxiliar!$B$16:$C$23,2,0)</f>
        <v>2</v>
      </c>
      <c r="K476" s="3" t="s">
        <v>1155</v>
      </c>
      <c r="L476" s="30" t="s">
        <v>1161</v>
      </c>
      <c r="M476" s="22" t="s">
        <v>1162</v>
      </c>
      <c r="N476" s="57">
        <v>45485</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1</v>
      </c>
      <c r="X476" s="3"/>
    </row>
    <row r="477" spans="2:24" ht="17.399999999999999" hidden="1">
      <c r="B477" s="3" t="s">
        <v>28</v>
      </c>
      <c r="C477" s="3" t="s">
        <v>54</v>
      </c>
      <c r="D477" s="3" t="s">
        <v>38</v>
      </c>
      <c r="E477" s="3" t="s">
        <v>38</v>
      </c>
      <c r="F477" s="3" t="s">
        <v>55</v>
      </c>
      <c r="G477" s="3" t="s">
        <v>61</v>
      </c>
      <c r="H477" s="70" t="str">
        <f>Table1[[#This Row],[Tabela]]&amp;Table1[[#This Row],[Campo]]</f>
        <v>cd_imv_out_prccod_grt</v>
      </c>
      <c r="I477" s="3" t="s">
        <v>177</v>
      </c>
      <c r="J477" s="45">
        <f>VLOOKUP(Table1[[#This Row],[Status]],Auxiliar!$B$16:$C$23,2,0)</f>
        <v>2</v>
      </c>
      <c r="K477" s="3" t="s">
        <v>1158</v>
      </c>
      <c r="L477" s="30" t="s">
        <v>1161</v>
      </c>
      <c r="M477" s="22" t="s">
        <v>1162</v>
      </c>
      <c r="N477" s="57">
        <v>45485</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0.05</v>
      </c>
      <c r="X477" s="3"/>
    </row>
    <row r="478" spans="2:24" ht="17.399999999999999" hidden="1">
      <c r="B478" s="3" t="s">
        <v>28</v>
      </c>
      <c r="C478" s="3" t="s">
        <v>54</v>
      </c>
      <c r="D478" s="3" t="s">
        <v>38</v>
      </c>
      <c r="E478" s="3" t="s">
        <v>38</v>
      </c>
      <c r="F478" s="3" t="s">
        <v>55</v>
      </c>
      <c r="G478" s="3" t="s">
        <v>62</v>
      </c>
      <c r="H478" s="70" t="str">
        <f>Table1[[#This Row],[Tabela]]&amp;Table1[[#This Row],[Campo]]</f>
        <v>cd_imv_out_prccod_moeda</v>
      </c>
      <c r="I478" s="3" t="s">
        <v>177</v>
      </c>
      <c r="J478" s="45">
        <f>VLOOKUP(Table1[[#This Row],[Status]],Auxiliar!$B$16:$C$23,2,0)</f>
        <v>2</v>
      </c>
      <c r="K478" s="3" t="s">
        <v>1154</v>
      </c>
      <c r="L478" s="30" t="s">
        <v>1161</v>
      </c>
      <c r="M478" s="22" t="s">
        <v>1162</v>
      </c>
      <c r="N478" s="57">
        <v>45485</v>
      </c>
      <c r="O478" s="22">
        <f>INDEX(Auxiliar!$D$5:$F$13,MATCH(Table1[[#This Row],[Tipologia_Testes]],Auxiliar!$B$5:$B$13,0),MATCH(Table1[[#This Row],[Complexidade]],Auxiliar!$D$4:$F$4,0))</f>
        <v>2</v>
      </c>
      <c r="P478" s="3"/>
      <c r="Q478" s="3"/>
      <c r="R478" s="48">
        <v>45261</v>
      </c>
      <c r="S478" s="3"/>
      <c r="T478" s="3"/>
      <c r="U478" s="3"/>
      <c r="V478" s="3"/>
      <c r="W478" s="3">
        <f>VLOOKUP(Table1[[#This Row],[Status]],Auxiliar!$B$16:$D$23,3,0)*Table1[[#This Row],[Estimação (horas)]]</f>
        <v>1</v>
      </c>
      <c r="X478" s="3"/>
    </row>
    <row r="479" spans="2:24" ht="17.399999999999999" hidden="1">
      <c r="B479" s="3" t="s">
        <v>28</v>
      </c>
      <c r="C479" s="3" t="s">
        <v>54</v>
      </c>
      <c r="D479" s="3" t="s">
        <v>38</v>
      </c>
      <c r="E479" s="3" t="s">
        <v>38</v>
      </c>
      <c r="F479" s="3" t="s">
        <v>55</v>
      </c>
      <c r="G479" s="3" t="s">
        <v>62</v>
      </c>
      <c r="H479" s="70" t="str">
        <f>Table1[[#This Row],[Tabela]]&amp;Table1[[#This Row],[Campo]]</f>
        <v>cd_imv_out_prccod_moeda</v>
      </c>
      <c r="I479" s="3" t="s">
        <v>177</v>
      </c>
      <c r="J479" s="45">
        <f>VLOOKUP(Table1[[#This Row],[Status]],Auxiliar!$B$16:$C$23,2,0)</f>
        <v>2</v>
      </c>
      <c r="K479" s="3" t="s">
        <v>1155</v>
      </c>
      <c r="L479" s="30" t="s">
        <v>1161</v>
      </c>
      <c r="M479" s="22" t="s">
        <v>1162</v>
      </c>
      <c r="N479" s="57">
        <v>45485</v>
      </c>
      <c r="O479" s="22">
        <f>INDEX(Auxiliar!$D$5:$F$13,MATCH(Table1[[#This Row],[Tipologia_Testes]],Auxiliar!$B$5:$B$13,0),MATCH(Table1[[#This Row],[Complexidade]],Auxiliar!$D$4:$F$4,0))</f>
        <v>2</v>
      </c>
      <c r="P479" s="3"/>
      <c r="Q479" s="3"/>
      <c r="R479" s="48">
        <v>45261</v>
      </c>
      <c r="S479" s="3"/>
      <c r="T479" s="3"/>
      <c r="U479" s="3"/>
      <c r="V479" s="3"/>
      <c r="W479" s="3">
        <f>VLOOKUP(Table1[[#This Row],[Status]],Auxiliar!$B$16:$D$23,3,0)*Table1[[#This Row],[Estimação (horas)]]</f>
        <v>1</v>
      </c>
      <c r="X479" s="3"/>
    </row>
    <row r="480" spans="2:24" ht="17.399999999999999" hidden="1">
      <c r="B480" s="3" t="s">
        <v>28</v>
      </c>
      <c r="C480" s="3" t="s">
        <v>54</v>
      </c>
      <c r="D480" s="3" t="s">
        <v>38</v>
      </c>
      <c r="E480" s="3" t="s">
        <v>38</v>
      </c>
      <c r="F480" s="3" t="s">
        <v>55</v>
      </c>
      <c r="G480" s="3" t="s">
        <v>62</v>
      </c>
      <c r="H480" s="70" t="str">
        <f>Table1[[#This Row],[Tabela]]&amp;Table1[[#This Row],[Campo]]</f>
        <v>cd_imv_out_prccod_moeda</v>
      </c>
      <c r="I480" s="3" t="s">
        <v>177</v>
      </c>
      <c r="J480" s="45">
        <f>VLOOKUP(Table1[[#This Row],[Status]],Auxiliar!$B$16:$C$23,2,0)</f>
        <v>2</v>
      </c>
      <c r="K480" s="3" t="s">
        <v>1158</v>
      </c>
      <c r="L480" s="30" t="s">
        <v>1161</v>
      </c>
      <c r="M480" s="22" t="s">
        <v>1162</v>
      </c>
      <c r="N480" s="57">
        <v>45485</v>
      </c>
      <c r="O480" s="22">
        <f>INDEX(Auxiliar!$D$5:$F$13,MATCH(Table1[[#This Row],[Tipologia_Testes]],Auxiliar!$B$5:$B$13,0),MATCH(Table1[[#This Row],[Complexidade]],Auxiliar!$D$4:$F$4,0))</f>
        <v>0.1</v>
      </c>
      <c r="P480" s="3"/>
      <c r="Q480" s="3"/>
      <c r="R480" s="48">
        <v>45261</v>
      </c>
      <c r="S480" s="3"/>
      <c r="T480" s="3"/>
      <c r="U480" s="3"/>
      <c r="V480" s="3"/>
      <c r="W480" s="3">
        <f>VLOOKUP(Table1[[#This Row],[Status]],Auxiliar!$B$16:$D$23,3,0)*Table1[[#This Row],[Estimação (horas)]]</f>
        <v>0.05</v>
      </c>
      <c r="X480" s="3"/>
    </row>
    <row r="481" spans="2:24" ht="17.399999999999999" hidden="1">
      <c r="B481" s="3" t="s">
        <v>28</v>
      </c>
      <c r="C481" s="3" t="s">
        <v>54</v>
      </c>
      <c r="D481" s="3" t="s">
        <v>38</v>
      </c>
      <c r="E481" s="3" t="s">
        <v>38</v>
      </c>
      <c r="F481" s="3" t="s">
        <v>55</v>
      </c>
      <c r="G481" s="3" t="s">
        <v>63</v>
      </c>
      <c r="H481" s="70" t="str">
        <f>Table1[[#This Row],[Tabela]]&amp;Table1[[#This Row],[Campo]]</f>
        <v>cd_imv_out_prccod_observacao</v>
      </c>
      <c r="I481" s="3" t="s">
        <v>177</v>
      </c>
      <c r="J481" s="45">
        <f>VLOOKUP(Table1[[#This Row],[Status]],Auxiliar!$B$16:$C$23,2,0)</f>
        <v>2</v>
      </c>
      <c r="K481" s="3" t="s">
        <v>1154</v>
      </c>
      <c r="L481" s="30" t="s">
        <v>1161</v>
      </c>
      <c r="M481" s="22" t="s">
        <v>1162</v>
      </c>
      <c r="N481" s="57">
        <v>45485</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1</v>
      </c>
      <c r="X481" s="3"/>
    </row>
    <row r="482" spans="2:24" ht="17.399999999999999" hidden="1">
      <c r="B482" s="3" t="s">
        <v>28</v>
      </c>
      <c r="C482" s="3" t="s">
        <v>54</v>
      </c>
      <c r="D482" s="3" t="s">
        <v>38</v>
      </c>
      <c r="E482" s="3" t="s">
        <v>38</v>
      </c>
      <c r="F482" s="3" t="s">
        <v>55</v>
      </c>
      <c r="G482" s="3" t="s">
        <v>63</v>
      </c>
      <c r="H482" s="70" t="str">
        <f>Table1[[#This Row],[Tabela]]&amp;Table1[[#This Row],[Campo]]</f>
        <v>cd_imv_out_prccod_observacao</v>
      </c>
      <c r="I482" s="3" t="s">
        <v>177</v>
      </c>
      <c r="J482" s="45">
        <f>VLOOKUP(Table1[[#This Row],[Status]],Auxiliar!$B$16:$C$23,2,0)</f>
        <v>2</v>
      </c>
      <c r="K482" s="3" t="s">
        <v>1155</v>
      </c>
      <c r="L482" s="30" t="s">
        <v>1161</v>
      </c>
      <c r="M482" s="22" t="s">
        <v>1162</v>
      </c>
      <c r="N482" s="57">
        <v>45485</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1</v>
      </c>
      <c r="X482" s="3"/>
    </row>
    <row r="483" spans="2:24" ht="17.399999999999999" hidden="1">
      <c r="B483" s="3" t="s">
        <v>28</v>
      </c>
      <c r="C483" s="3" t="s">
        <v>54</v>
      </c>
      <c r="D483" s="3" t="s">
        <v>38</v>
      </c>
      <c r="E483" s="3" t="s">
        <v>38</v>
      </c>
      <c r="F483" s="3" t="s">
        <v>55</v>
      </c>
      <c r="G483" s="3" t="s">
        <v>63</v>
      </c>
      <c r="H483" s="70" t="str">
        <f>Table1[[#This Row],[Tabela]]&amp;Table1[[#This Row],[Campo]]</f>
        <v>cd_imv_out_prccod_observacao</v>
      </c>
      <c r="I483" s="3" t="s">
        <v>177</v>
      </c>
      <c r="J483" s="45">
        <f>VLOOKUP(Table1[[#This Row],[Status]],Auxiliar!$B$16:$C$23,2,0)</f>
        <v>2</v>
      </c>
      <c r="K483" s="3" t="s">
        <v>1158</v>
      </c>
      <c r="L483" s="30" t="s">
        <v>1161</v>
      </c>
      <c r="M483" s="22" t="s">
        <v>1162</v>
      </c>
      <c r="N483" s="57">
        <v>45485</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0.05</v>
      </c>
      <c r="X483" s="3"/>
    </row>
    <row r="484" spans="2:24" ht="17.399999999999999" hidden="1">
      <c r="B484" s="3" t="s">
        <v>28</v>
      </c>
      <c r="C484" s="3" t="s">
        <v>54</v>
      </c>
      <c r="D484" s="3" t="s">
        <v>38</v>
      </c>
      <c r="E484" s="3" t="s">
        <v>38</v>
      </c>
      <c r="F484" s="3" t="s">
        <v>55</v>
      </c>
      <c r="G484" s="3" t="s">
        <v>64</v>
      </c>
      <c r="H484" s="70" t="str">
        <f>Table1[[#This Row],[Tabela]]&amp;Table1[[#This Row],[Campo]]</f>
        <v>cd_imv_out_prccod_prd_grnt</v>
      </c>
      <c r="I484" s="3" t="s">
        <v>177</v>
      </c>
      <c r="J484" s="45">
        <f>VLOOKUP(Table1[[#This Row],[Status]],Auxiliar!$B$16:$C$23,2,0)</f>
        <v>2</v>
      </c>
      <c r="K484" s="3" t="s">
        <v>1154</v>
      </c>
      <c r="L484" s="30" t="s">
        <v>1161</v>
      </c>
      <c r="M484" s="22" t="s">
        <v>1162</v>
      </c>
      <c r="N484" s="57">
        <v>45485</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1</v>
      </c>
      <c r="X484" s="3"/>
    </row>
    <row r="485" spans="2:24" ht="17.399999999999999" hidden="1">
      <c r="B485" s="3" t="s">
        <v>28</v>
      </c>
      <c r="C485" s="3" t="s">
        <v>54</v>
      </c>
      <c r="D485" s="3" t="s">
        <v>38</v>
      </c>
      <c r="E485" s="3" t="s">
        <v>38</v>
      </c>
      <c r="F485" s="3" t="s">
        <v>55</v>
      </c>
      <c r="G485" s="3" t="s">
        <v>64</v>
      </c>
      <c r="H485" s="70" t="str">
        <f>Table1[[#This Row],[Tabela]]&amp;Table1[[#This Row],[Campo]]</f>
        <v>cd_imv_out_prccod_prd_grnt</v>
      </c>
      <c r="I485" s="3" t="s">
        <v>177</v>
      </c>
      <c r="J485" s="45">
        <f>VLOOKUP(Table1[[#This Row],[Status]],Auxiliar!$B$16:$C$23,2,0)</f>
        <v>2</v>
      </c>
      <c r="K485" s="3" t="s">
        <v>1155</v>
      </c>
      <c r="L485" s="30" t="s">
        <v>1161</v>
      </c>
      <c r="M485" s="22" t="s">
        <v>1162</v>
      </c>
      <c r="N485" s="57">
        <v>45485</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1</v>
      </c>
      <c r="X485" s="3"/>
    </row>
    <row r="486" spans="2:24" ht="17.399999999999999" hidden="1">
      <c r="B486" s="3" t="s">
        <v>28</v>
      </c>
      <c r="C486" s="3" t="s">
        <v>54</v>
      </c>
      <c r="D486" s="3" t="s">
        <v>38</v>
      </c>
      <c r="E486" s="3" t="s">
        <v>38</v>
      </c>
      <c r="F486" s="3" t="s">
        <v>55</v>
      </c>
      <c r="G486" s="3" t="s">
        <v>64</v>
      </c>
      <c r="H486" s="70" t="str">
        <f>Table1[[#This Row],[Tabela]]&amp;Table1[[#This Row],[Campo]]</f>
        <v>cd_imv_out_prccod_prd_grnt</v>
      </c>
      <c r="I486" s="3" t="s">
        <v>177</v>
      </c>
      <c r="J486" s="45">
        <f>VLOOKUP(Table1[[#This Row],[Status]],Auxiliar!$B$16:$C$23,2,0)</f>
        <v>2</v>
      </c>
      <c r="K486" s="3" t="s">
        <v>1158</v>
      </c>
      <c r="L486" s="30" t="s">
        <v>1161</v>
      </c>
      <c r="M486" s="22" t="s">
        <v>1162</v>
      </c>
      <c r="N486" s="57">
        <v>45485</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0.05</v>
      </c>
      <c r="X486" s="3"/>
    </row>
    <row r="487" spans="2:24" ht="17.399999999999999" hidden="1">
      <c r="B487" s="3" t="s">
        <v>28</v>
      </c>
      <c r="C487" s="3" t="s">
        <v>54</v>
      </c>
      <c r="D487" s="3" t="s">
        <v>38</v>
      </c>
      <c r="E487" s="3" t="s">
        <v>38</v>
      </c>
      <c r="F487" s="3" t="s">
        <v>55</v>
      </c>
      <c r="G487" s="3" t="s">
        <v>65</v>
      </c>
      <c r="H487" s="70" t="str">
        <f>Table1[[#This Row],[Tabela]]&amp;Table1[[#This Row],[Campo]]</f>
        <v>cd_imv_out_prccod_sprd_grnt</v>
      </c>
      <c r="I487" s="3" t="s">
        <v>177</v>
      </c>
      <c r="J487" s="45">
        <f>VLOOKUP(Table1[[#This Row],[Status]],Auxiliar!$B$16:$C$23,2,0)</f>
        <v>2</v>
      </c>
      <c r="K487" s="3" t="s">
        <v>1154</v>
      </c>
      <c r="L487" s="30" t="s">
        <v>1161</v>
      </c>
      <c r="M487" s="22" t="s">
        <v>1162</v>
      </c>
      <c r="N487" s="57">
        <v>45485</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1</v>
      </c>
      <c r="X487" s="3"/>
    </row>
    <row r="488" spans="2:24" ht="17.399999999999999" hidden="1">
      <c r="B488" s="3" t="s">
        <v>28</v>
      </c>
      <c r="C488" s="3" t="s">
        <v>54</v>
      </c>
      <c r="D488" s="3" t="s">
        <v>38</v>
      </c>
      <c r="E488" s="3" t="s">
        <v>38</v>
      </c>
      <c r="F488" s="3" t="s">
        <v>55</v>
      </c>
      <c r="G488" s="3" t="s">
        <v>65</v>
      </c>
      <c r="H488" s="70" t="str">
        <f>Table1[[#This Row],[Tabela]]&amp;Table1[[#This Row],[Campo]]</f>
        <v>cd_imv_out_prccod_sprd_grnt</v>
      </c>
      <c r="I488" s="3" t="s">
        <v>177</v>
      </c>
      <c r="J488" s="45">
        <f>VLOOKUP(Table1[[#This Row],[Status]],Auxiliar!$B$16:$C$23,2,0)</f>
        <v>2</v>
      </c>
      <c r="K488" s="3" t="s">
        <v>1155</v>
      </c>
      <c r="L488" s="30" t="s">
        <v>1161</v>
      </c>
      <c r="M488" s="22" t="s">
        <v>1162</v>
      </c>
      <c r="N488" s="57">
        <v>45485</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1</v>
      </c>
      <c r="X488" s="3"/>
    </row>
    <row r="489" spans="2:24" ht="17.399999999999999" hidden="1">
      <c r="B489" s="3" t="s">
        <v>28</v>
      </c>
      <c r="C489" s="3" t="s">
        <v>54</v>
      </c>
      <c r="D489" s="3" t="s">
        <v>38</v>
      </c>
      <c r="E489" s="3" t="s">
        <v>38</v>
      </c>
      <c r="F489" s="3" t="s">
        <v>55</v>
      </c>
      <c r="G489" s="3" t="s">
        <v>65</v>
      </c>
      <c r="H489" s="70" t="str">
        <f>Table1[[#This Row],[Tabela]]&amp;Table1[[#This Row],[Campo]]</f>
        <v>cd_imv_out_prccod_sprd_grnt</v>
      </c>
      <c r="I489" s="3" t="s">
        <v>177</v>
      </c>
      <c r="J489" s="45">
        <f>VLOOKUP(Table1[[#This Row],[Status]],Auxiliar!$B$16:$C$23,2,0)</f>
        <v>2</v>
      </c>
      <c r="K489" s="3" t="s">
        <v>1158</v>
      </c>
      <c r="L489" s="30" t="s">
        <v>1161</v>
      </c>
      <c r="M489" s="22" t="s">
        <v>1162</v>
      </c>
      <c r="N489" s="57">
        <v>45485</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0.05</v>
      </c>
      <c r="X489" s="3"/>
    </row>
    <row r="490" spans="2:24" ht="17.399999999999999" hidden="1">
      <c r="B490" s="3" t="s">
        <v>28</v>
      </c>
      <c r="C490" s="3" t="s">
        <v>54</v>
      </c>
      <c r="D490" s="3" t="s">
        <v>38</v>
      </c>
      <c r="E490" s="3" t="s">
        <v>38</v>
      </c>
      <c r="F490" s="3" t="s">
        <v>55</v>
      </c>
      <c r="G490" s="3" t="s">
        <v>66</v>
      </c>
      <c r="H490" s="70" t="str">
        <f>Table1[[#This Row],[Tabela]]&amp;Table1[[#This Row],[Campo]]</f>
        <v>cd_imv_out_prccod_tipo</v>
      </c>
      <c r="I490" s="3" t="s">
        <v>177</v>
      </c>
      <c r="J490" s="45">
        <f>VLOOKUP(Table1[[#This Row],[Status]],Auxiliar!$B$16:$C$23,2,0)</f>
        <v>2</v>
      </c>
      <c r="K490" s="3" t="s">
        <v>1154</v>
      </c>
      <c r="L490" s="30" t="s">
        <v>1161</v>
      </c>
      <c r="M490" s="22" t="s">
        <v>1162</v>
      </c>
      <c r="N490" s="57">
        <v>45485</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1</v>
      </c>
      <c r="X490" s="3"/>
    </row>
    <row r="491" spans="2:24" ht="17.399999999999999" hidden="1">
      <c r="B491" s="3" t="s">
        <v>28</v>
      </c>
      <c r="C491" s="3" t="s">
        <v>54</v>
      </c>
      <c r="D491" s="3" t="s">
        <v>38</v>
      </c>
      <c r="E491" s="3" t="s">
        <v>38</v>
      </c>
      <c r="F491" s="3" t="s">
        <v>55</v>
      </c>
      <c r="G491" s="3" t="s">
        <v>66</v>
      </c>
      <c r="H491" s="70" t="str">
        <f>Table1[[#This Row],[Tabela]]&amp;Table1[[#This Row],[Campo]]</f>
        <v>cd_imv_out_prccod_tipo</v>
      </c>
      <c r="I491" s="3" t="s">
        <v>177</v>
      </c>
      <c r="J491" s="45">
        <f>VLOOKUP(Table1[[#This Row],[Status]],Auxiliar!$B$16:$C$23,2,0)</f>
        <v>2</v>
      </c>
      <c r="K491" s="3" t="s">
        <v>1155</v>
      </c>
      <c r="L491" s="30" t="s">
        <v>1161</v>
      </c>
      <c r="M491" s="22" t="s">
        <v>1162</v>
      </c>
      <c r="N491" s="57">
        <v>45485</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1</v>
      </c>
      <c r="X491" s="3"/>
    </row>
    <row r="492" spans="2:24" ht="17.399999999999999" hidden="1">
      <c r="B492" s="3" t="s">
        <v>28</v>
      </c>
      <c r="C492" s="3" t="s">
        <v>54</v>
      </c>
      <c r="D492" s="3" t="s">
        <v>38</v>
      </c>
      <c r="E492" s="3" t="s">
        <v>38</v>
      </c>
      <c r="F492" s="3" t="s">
        <v>55</v>
      </c>
      <c r="G492" s="3" t="s">
        <v>66</v>
      </c>
      <c r="H492" s="70" t="str">
        <f>Table1[[#This Row],[Tabela]]&amp;Table1[[#This Row],[Campo]]</f>
        <v>cd_imv_out_prccod_tipo</v>
      </c>
      <c r="I492" s="3" t="s">
        <v>177</v>
      </c>
      <c r="J492" s="45">
        <f>VLOOKUP(Table1[[#This Row],[Status]],Auxiliar!$B$16:$C$23,2,0)</f>
        <v>2</v>
      </c>
      <c r="K492" s="3" t="s">
        <v>1158</v>
      </c>
      <c r="L492" s="30" t="s">
        <v>1161</v>
      </c>
      <c r="M492" s="22" t="s">
        <v>1162</v>
      </c>
      <c r="N492" s="57">
        <v>45485</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0.05</v>
      </c>
      <c r="X492" s="3"/>
    </row>
    <row r="493" spans="2:24" ht="17.399999999999999" hidden="1">
      <c r="B493" s="3" t="s">
        <v>28</v>
      </c>
      <c r="C493" s="3" t="s">
        <v>54</v>
      </c>
      <c r="D493" s="3" t="s">
        <v>38</v>
      </c>
      <c r="E493" s="3" t="s">
        <v>38</v>
      </c>
      <c r="F493" s="3" t="s">
        <v>55</v>
      </c>
      <c r="G493" s="3" t="s">
        <v>67</v>
      </c>
      <c r="H493" s="70" t="str">
        <f>Table1[[#This Row],[Tabela]]&amp;Table1[[#This Row],[Campo]]</f>
        <v>cd_imv_out_prccomp_id_gar</v>
      </c>
      <c r="I493" s="3" t="s">
        <v>177</v>
      </c>
      <c r="J493" s="45">
        <f>VLOOKUP(Table1[[#This Row],[Status]],Auxiliar!$B$16:$C$23,2,0)</f>
        <v>2</v>
      </c>
      <c r="K493" s="3" t="s">
        <v>1154</v>
      </c>
      <c r="L493" s="30" t="s">
        <v>1161</v>
      </c>
      <c r="M493" s="22" t="s">
        <v>1162</v>
      </c>
      <c r="N493" s="57">
        <v>45485</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1</v>
      </c>
      <c r="X493" s="3"/>
    </row>
    <row r="494" spans="2:24" ht="17.399999999999999" hidden="1">
      <c r="B494" s="3" t="s">
        <v>28</v>
      </c>
      <c r="C494" s="3" t="s">
        <v>54</v>
      </c>
      <c r="D494" s="3" t="s">
        <v>38</v>
      </c>
      <c r="E494" s="3" t="s">
        <v>38</v>
      </c>
      <c r="F494" s="3" t="s">
        <v>55</v>
      </c>
      <c r="G494" s="3" t="s">
        <v>67</v>
      </c>
      <c r="H494" s="70" t="str">
        <f>Table1[[#This Row],[Tabela]]&amp;Table1[[#This Row],[Campo]]</f>
        <v>cd_imv_out_prccomp_id_gar</v>
      </c>
      <c r="I494" s="3" t="s">
        <v>177</v>
      </c>
      <c r="J494" s="45">
        <f>VLOOKUP(Table1[[#This Row],[Status]],Auxiliar!$B$16:$C$23,2,0)</f>
        <v>2</v>
      </c>
      <c r="K494" s="3" t="s">
        <v>1155</v>
      </c>
      <c r="L494" s="30" t="s">
        <v>1161</v>
      </c>
      <c r="M494" s="22" t="s">
        <v>1162</v>
      </c>
      <c r="N494" s="57">
        <v>45485</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1</v>
      </c>
      <c r="X494" s="3"/>
    </row>
    <row r="495" spans="2:24" ht="17.399999999999999" hidden="1">
      <c r="B495" s="3" t="s">
        <v>28</v>
      </c>
      <c r="C495" s="3" t="s">
        <v>54</v>
      </c>
      <c r="D495" s="3" t="s">
        <v>38</v>
      </c>
      <c r="E495" s="3" t="s">
        <v>38</v>
      </c>
      <c r="F495" s="3" t="s">
        <v>55</v>
      </c>
      <c r="G495" s="3" t="s">
        <v>67</v>
      </c>
      <c r="H495" s="70" t="str">
        <f>Table1[[#This Row],[Tabela]]&amp;Table1[[#This Row],[Campo]]</f>
        <v>cd_imv_out_prccomp_id_gar</v>
      </c>
      <c r="I495" s="3" t="s">
        <v>177</v>
      </c>
      <c r="J495" s="45">
        <f>VLOOKUP(Table1[[#This Row],[Status]],Auxiliar!$B$16:$C$23,2,0)</f>
        <v>2</v>
      </c>
      <c r="K495" s="3" t="s">
        <v>1158</v>
      </c>
      <c r="L495" s="30" t="s">
        <v>1161</v>
      </c>
      <c r="M495" s="22" t="s">
        <v>1162</v>
      </c>
      <c r="N495" s="57">
        <v>45485</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0.05</v>
      </c>
      <c r="X495" s="3"/>
    </row>
    <row r="496" spans="2:24" ht="17.399999999999999" hidden="1">
      <c r="B496" s="3" t="s">
        <v>28</v>
      </c>
      <c r="C496" s="3" t="s">
        <v>54</v>
      </c>
      <c r="D496" s="3" t="s">
        <v>38</v>
      </c>
      <c r="E496" s="3" t="s">
        <v>38</v>
      </c>
      <c r="F496" s="3" t="s">
        <v>55</v>
      </c>
      <c r="G496" s="3" t="s">
        <v>68</v>
      </c>
      <c r="H496" s="70" t="str">
        <f>Table1[[#This Row],[Tabela]]&amp;Table1[[#This Row],[Campo]]</f>
        <v>cd_imv_out_prcdata_inicio</v>
      </c>
      <c r="I496" s="3" t="s">
        <v>177</v>
      </c>
      <c r="J496" s="45">
        <f>VLOOKUP(Table1[[#This Row],[Status]],Auxiliar!$B$16:$C$23,2,0)</f>
        <v>2</v>
      </c>
      <c r="K496" s="3" t="s">
        <v>1154</v>
      </c>
      <c r="L496" s="30" t="s">
        <v>1161</v>
      </c>
      <c r="M496" s="22" t="s">
        <v>1162</v>
      </c>
      <c r="N496" s="57">
        <v>45485</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1</v>
      </c>
      <c r="X496" s="3"/>
    </row>
    <row r="497" spans="2:24" ht="17.399999999999999" hidden="1">
      <c r="B497" s="3" t="s">
        <v>28</v>
      </c>
      <c r="C497" s="3" t="s">
        <v>54</v>
      </c>
      <c r="D497" s="3" t="s">
        <v>38</v>
      </c>
      <c r="E497" s="3" t="s">
        <v>38</v>
      </c>
      <c r="F497" s="3" t="s">
        <v>55</v>
      </c>
      <c r="G497" s="3" t="s">
        <v>68</v>
      </c>
      <c r="H497" s="70" t="str">
        <f>Table1[[#This Row],[Tabela]]&amp;Table1[[#This Row],[Campo]]</f>
        <v>cd_imv_out_prcdata_inicio</v>
      </c>
      <c r="I497" s="3" t="s">
        <v>177</v>
      </c>
      <c r="J497" s="45">
        <f>VLOOKUP(Table1[[#This Row],[Status]],Auxiliar!$B$16:$C$23,2,0)</f>
        <v>2</v>
      </c>
      <c r="K497" s="3" t="s">
        <v>1155</v>
      </c>
      <c r="L497" s="30" t="s">
        <v>1161</v>
      </c>
      <c r="M497" s="22" t="s">
        <v>1162</v>
      </c>
      <c r="N497" s="57">
        <v>45485</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1</v>
      </c>
      <c r="X497" s="3"/>
    </row>
    <row r="498" spans="2:24" ht="17.399999999999999" hidden="1">
      <c r="B498" s="3" t="s">
        <v>28</v>
      </c>
      <c r="C498" s="3" t="s">
        <v>54</v>
      </c>
      <c r="D498" s="3" t="s">
        <v>38</v>
      </c>
      <c r="E498" s="3" t="s">
        <v>38</v>
      </c>
      <c r="F498" s="3" t="s">
        <v>55</v>
      </c>
      <c r="G498" s="3" t="s">
        <v>68</v>
      </c>
      <c r="H498" s="70" t="str">
        <f>Table1[[#This Row],[Tabela]]&amp;Table1[[#This Row],[Campo]]</f>
        <v>cd_imv_out_prcdata_inicio</v>
      </c>
      <c r="I498" s="3" t="s">
        <v>177</v>
      </c>
      <c r="J498" s="45">
        <f>VLOOKUP(Table1[[#This Row],[Status]],Auxiliar!$B$16:$C$23,2,0)</f>
        <v>2</v>
      </c>
      <c r="K498" s="3" t="s">
        <v>1158</v>
      </c>
      <c r="L498" s="30" t="s">
        <v>1161</v>
      </c>
      <c r="M498" s="22" t="s">
        <v>1162</v>
      </c>
      <c r="N498" s="57">
        <v>45485</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0.05</v>
      </c>
      <c r="X498" s="3"/>
    </row>
    <row r="499" spans="2:24" ht="17.399999999999999" hidden="1">
      <c r="B499" s="3" t="s">
        <v>28</v>
      </c>
      <c r="C499" s="3" t="s">
        <v>54</v>
      </c>
      <c r="D499" s="3" t="s">
        <v>38</v>
      </c>
      <c r="E499" s="3" t="s">
        <v>38</v>
      </c>
      <c r="F499" s="3" t="s">
        <v>55</v>
      </c>
      <c r="G499" s="3" t="s">
        <v>69</v>
      </c>
      <c r="H499" s="70" t="str">
        <f>Table1[[#This Row],[Tabela]]&amp;Table1[[#This Row],[Campo]]</f>
        <v>cd_imv_out_prcdata_vcmt</v>
      </c>
      <c r="I499" s="3" t="s">
        <v>177</v>
      </c>
      <c r="J499" s="45">
        <f>VLOOKUP(Table1[[#This Row],[Status]],Auxiliar!$B$16:$C$23,2,0)</f>
        <v>2</v>
      </c>
      <c r="K499" s="3" t="s">
        <v>1154</v>
      </c>
      <c r="L499" s="30" t="s">
        <v>1161</v>
      </c>
      <c r="M499" s="22" t="s">
        <v>1162</v>
      </c>
      <c r="N499" s="57">
        <v>45485</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1</v>
      </c>
      <c r="X499" s="3"/>
    </row>
    <row r="500" spans="2:24" ht="17.399999999999999" hidden="1">
      <c r="B500" s="3" t="s">
        <v>28</v>
      </c>
      <c r="C500" s="3" t="s">
        <v>54</v>
      </c>
      <c r="D500" s="3" t="s">
        <v>38</v>
      </c>
      <c r="E500" s="3" t="s">
        <v>38</v>
      </c>
      <c r="F500" s="3" t="s">
        <v>55</v>
      </c>
      <c r="G500" s="3" t="s">
        <v>69</v>
      </c>
      <c r="H500" s="70" t="str">
        <f>Table1[[#This Row],[Tabela]]&amp;Table1[[#This Row],[Campo]]</f>
        <v>cd_imv_out_prcdata_vcmt</v>
      </c>
      <c r="I500" s="3" t="s">
        <v>177</v>
      </c>
      <c r="J500" s="45">
        <f>VLOOKUP(Table1[[#This Row],[Status]],Auxiliar!$B$16:$C$23,2,0)</f>
        <v>2</v>
      </c>
      <c r="K500" s="3" t="s">
        <v>1155</v>
      </c>
      <c r="L500" s="30" t="s">
        <v>1161</v>
      </c>
      <c r="M500" s="22" t="s">
        <v>1162</v>
      </c>
      <c r="N500" s="57">
        <v>45485</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1</v>
      </c>
      <c r="X500" s="3"/>
    </row>
    <row r="501" spans="2:24" ht="17.399999999999999" hidden="1">
      <c r="B501" s="3" t="s">
        <v>28</v>
      </c>
      <c r="C501" s="3" t="s">
        <v>54</v>
      </c>
      <c r="D501" s="3" t="s">
        <v>38</v>
      </c>
      <c r="E501" s="3" t="s">
        <v>38</v>
      </c>
      <c r="F501" s="3" t="s">
        <v>55</v>
      </c>
      <c r="G501" s="3" t="s">
        <v>69</v>
      </c>
      <c r="H501" s="70" t="str">
        <f>Table1[[#This Row],[Tabela]]&amp;Table1[[#This Row],[Campo]]</f>
        <v>cd_imv_out_prcdata_vcmt</v>
      </c>
      <c r="I501" s="3" t="s">
        <v>177</v>
      </c>
      <c r="J501" s="45">
        <f>VLOOKUP(Table1[[#This Row],[Status]],Auxiliar!$B$16:$C$23,2,0)</f>
        <v>2</v>
      </c>
      <c r="K501" s="3" t="s">
        <v>1158</v>
      </c>
      <c r="L501" s="30" t="s">
        <v>1161</v>
      </c>
      <c r="M501" s="22" t="s">
        <v>1162</v>
      </c>
      <c r="N501" s="57">
        <v>45485</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0.05</v>
      </c>
      <c r="X501" s="3"/>
    </row>
    <row r="502" spans="2:24" ht="17.399999999999999" hidden="1">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70" t="str">
        <f>Table1[[#This Row],[Tabela]]&amp;Table1[[#This Row],[Campo]]</f>
        <v>cd_imv_out_prcorigem</v>
      </c>
      <c r="I504" s="3" t="s">
        <v>177</v>
      </c>
      <c r="J504" s="45">
        <f>VLOOKUP(Table1[[#This Row],[Status]],Auxiliar!$B$16:$C$23,2,0)</f>
        <v>2</v>
      </c>
      <c r="K504" s="3" t="s">
        <v>1154</v>
      </c>
      <c r="L504" s="30" t="s">
        <v>1161</v>
      </c>
      <c r="M504" s="22" t="s">
        <v>1162</v>
      </c>
      <c r="N504" s="57">
        <v>45485</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1</v>
      </c>
      <c r="X504" s="3"/>
    </row>
    <row r="505" spans="2:24" ht="17.399999999999999" hidden="1">
      <c r="B505" s="3" t="s">
        <v>28</v>
      </c>
      <c r="C505" s="3" t="s">
        <v>54</v>
      </c>
      <c r="D505" s="3" t="s">
        <v>38</v>
      </c>
      <c r="E505" s="3" t="s">
        <v>38</v>
      </c>
      <c r="F505" s="3" t="s">
        <v>55</v>
      </c>
      <c r="G505" s="3" t="s">
        <v>72</v>
      </c>
      <c r="H505" s="70" t="str">
        <f>Table1[[#This Row],[Tabela]]&amp;Table1[[#This Row],[Campo]]</f>
        <v>cd_imv_out_prcorigem</v>
      </c>
      <c r="I505" s="3" t="s">
        <v>177</v>
      </c>
      <c r="J505" s="45">
        <f>VLOOKUP(Table1[[#This Row],[Status]],Auxiliar!$B$16:$C$23,2,0)</f>
        <v>2</v>
      </c>
      <c r="K505" s="3" t="s">
        <v>1155</v>
      </c>
      <c r="L505" s="30" t="s">
        <v>1161</v>
      </c>
      <c r="M505" s="22" t="s">
        <v>1162</v>
      </c>
      <c r="N505" s="57">
        <v>45485</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1</v>
      </c>
      <c r="X505" s="3"/>
    </row>
    <row r="506" spans="2:24" ht="17.399999999999999" hidden="1">
      <c r="B506" s="3" t="s">
        <v>28</v>
      </c>
      <c r="C506" s="3" t="s">
        <v>54</v>
      </c>
      <c r="D506" s="3" t="s">
        <v>38</v>
      </c>
      <c r="E506" s="3" t="s">
        <v>38</v>
      </c>
      <c r="F506" s="3" t="s">
        <v>55</v>
      </c>
      <c r="G506" s="3" t="s">
        <v>72</v>
      </c>
      <c r="H506" s="70" t="str">
        <f>Table1[[#This Row],[Tabela]]&amp;Table1[[#This Row],[Campo]]</f>
        <v>cd_imv_out_prcorigem</v>
      </c>
      <c r="I506" s="3" t="s">
        <v>177</v>
      </c>
      <c r="J506" s="45">
        <f>VLOOKUP(Table1[[#This Row],[Status]],Auxiliar!$B$16:$C$23,2,0)</f>
        <v>2</v>
      </c>
      <c r="K506" s="3" t="s">
        <v>1158</v>
      </c>
      <c r="L506" s="30" t="s">
        <v>1161</v>
      </c>
      <c r="M506" s="22" t="s">
        <v>1162</v>
      </c>
      <c r="N506" s="57">
        <v>45485</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0.05</v>
      </c>
      <c r="X506" s="3"/>
    </row>
    <row r="507" spans="2:24" ht="17.399999999999999" hidden="1">
      <c r="B507" s="3" t="s">
        <v>28</v>
      </c>
      <c r="C507" s="3" t="s">
        <v>54</v>
      </c>
      <c r="D507" s="3" t="s">
        <v>38</v>
      </c>
      <c r="E507" s="3" t="s">
        <v>38</v>
      </c>
      <c r="F507" s="3" t="s">
        <v>55</v>
      </c>
      <c r="G507" s="3" t="s">
        <v>73</v>
      </c>
      <c r="H507" s="70" t="str">
        <f>Table1[[#This Row],[Tabela]]&amp;Table1[[#This Row],[Campo]]</f>
        <v>cd_imv_out_prcref_date</v>
      </c>
      <c r="I507" s="3" t="s">
        <v>177</v>
      </c>
      <c r="J507" s="45">
        <f>VLOOKUP(Table1[[#This Row],[Status]],Auxiliar!$B$16:$C$23,2,0)</f>
        <v>2</v>
      </c>
      <c r="K507" s="3" t="s">
        <v>1154</v>
      </c>
      <c r="L507" s="30" t="s">
        <v>1161</v>
      </c>
      <c r="M507" s="22" t="s">
        <v>1162</v>
      </c>
      <c r="N507" s="57">
        <v>45485</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1</v>
      </c>
      <c r="X507" s="3"/>
    </row>
    <row r="508" spans="2:24" ht="17.399999999999999" hidden="1">
      <c r="B508" s="3" t="s">
        <v>28</v>
      </c>
      <c r="C508" s="3" t="s">
        <v>54</v>
      </c>
      <c r="D508" s="3" t="s">
        <v>38</v>
      </c>
      <c r="E508" s="3" t="s">
        <v>38</v>
      </c>
      <c r="F508" s="3" t="s">
        <v>55</v>
      </c>
      <c r="G508" s="3" t="s">
        <v>73</v>
      </c>
      <c r="H508" s="70" t="str">
        <f>Table1[[#This Row],[Tabela]]&amp;Table1[[#This Row],[Campo]]</f>
        <v>cd_imv_out_prcref_date</v>
      </c>
      <c r="I508" s="3" t="s">
        <v>177</v>
      </c>
      <c r="J508" s="45">
        <f>VLOOKUP(Table1[[#This Row],[Status]],Auxiliar!$B$16:$C$23,2,0)</f>
        <v>2</v>
      </c>
      <c r="K508" s="3" t="s">
        <v>1155</v>
      </c>
      <c r="L508" s="30" t="s">
        <v>1161</v>
      </c>
      <c r="M508" s="22" t="s">
        <v>1162</v>
      </c>
      <c r="N508" s="57">
        <v>45485</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1</v>
      </c>
      <c r="X508" s="3"/>
    </row>
    <row r="509" spans="2:24" ht="17.399999999999999" hidden="1">
      <c r="B509" s="3" t="s">
        <v>28</v>
      </c>
      <c r="C509" s="3" t="s">
        <v>54</v>
      </c>
      <c r="D509" s="3" t="s">
        <v>38</v>
      </c>
      <c r="E509" s="3" t="s">
        <v>38</v>
      </c>
      <c r="F509" s="3" t="s">
        <v>55</v>
      </c>
      <c r="G509" s="3" t="s">
        <v>73</v>
      </c>
      <c r="H509" s="70" t="str">
        <f>Table1[[#This Row],[Tabela]]&amp;Table1[[#This Row],[Campo]]</f>
        <v>cd_imv_out_prcref_date</v>
      </c>
      <c r="I509" s="3" t="s">
        <v>177</v>
      </c>
      <c r="J509" s="45">
        <f>VLOOKUP(Table1[[#This Row],[Status]],Auxiliar!$B$16:$C$23,2,0)</f>
        <v>2</v>
      </c>
      <c r="K509" s="3" t="s">
        <v>1158</v>
      </c>
      <c r="L509" s="30" t="s">
        <v>1161</v>
      </c>
      <c r="M509" s="22" t="s">
        <v>1162</v>
      </c>
      <c r="N509" s="57">
        <v>45485</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0.05</v>
      </c>
      <c r="X509" s="3"/>
    </row>
    <row r="510" spans="2:24" ht="69.599999999999994" hidden="1">
      <c r="B510" s="3" t="s">
        <v>28</v>
      </c>
      <c r="C510" s="3" t="s">
        <v>54</v>
      </c>
      <c r="D510" s="3" t="s">
        <v>38</v>
      </c>
      <c r="E510" s="3" t="s">
        <v>38</v>
      </c>
      <c r="F510" s="3" t="s">
        <v>56</v>
      </c>
      <c r="G510" s="3" t="s">
        <v>38</v>
      </c>
      <c r="H510" s="70" t="str">
        <f>Table1[[#This Row],[Tabela]]&amp;Table1[[#This Row],[Campo]]</f>
        <v>cd_imv_out_trz_cred_prcn.a.</v>
      </c>
      <c r="I510" s="3" t="s">
        <v>177</v>
      </c>
      <c r="J510" s="45">
        <f>VLOOKUP(Table1[[#This Row],[Status]],Auxiliar!$B$16:$C$23,2,0)</f>
        <v>2</v>
      </c>
      <c r="K510" s="3" t="s">
        <v>1151</v>
      </c>
      <c r="L510" s="3" t="s">
        <v>1152</v>
      </c>
      <c r="M510" s="22" t="s">
        <v>1153</v>
      </c>
      <c r="N510" s="57">
        <v>45485</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4</v>
      </c>
      <c r="X510" s="3"/>
    </row>
    <row r="511" spans="2:24" ht="17.399999999999999" hidden="1">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7.399999999999999" hidden="1">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7.399999999999999" hidden="1">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7.399999999999999" hidden="1">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7.399999999999999" hidden="1">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7.399999999999999" hidden="1">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7.399999999999999" hidden="1">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7.399999999999999" hidden="1">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7.399999999999999" hidden="1">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7.399999999999999" hidden="1">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7.399999999999999" hidden="1">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7.399999999999999" hidden="1">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7.399999999999999" hidden="1">
      <c r="B545" s="3" t="s">
        <v>28</v>
      </c>
      <c r="C545" s="3" t="s">
        <v>54</v>
      </c>
      <c r="D545" s="3" t="s">
        <v>38</v>
      </c>
      <c r="E545" s="3" t="s">
        <v>38</v>
      </c>
      <c r="F545" s="3" t="s">
        <v>56</v>
      </c>
      <c r="G545" s="3" t="s">
        <v>67</v>
      </c>
      <c r="H545" s="70" t="str">
        <f>Table1[[#This Row],[Tabela]]&amp;Table1[[#This Row],[Campo]]</f>
        <v>cd_imv_out_trz_cred_prccomp_id_gar</v>
      </c>
      <c r="I545" s="3" t="s">
        <v>177</v>
      </c>
      <c r="J545" s="45">
        <f>VLOOKUP(Table1[[#This Row],[Status]],Auxiliar!$B$16:$C$23,2,0)</f>
        <v>2</v>
      </c>
      <c r="K545" s="3" t="s">
        <v>1154</v>
      </c>
      <c r="L545" s="30" t="s">
        <v>1152</v>
      </c>
      <c r="M545" s="22" t="s">
        <v>1172</v>
      </c>
      <c r="N545" s="57">
        <v>45485</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2</v>
      </c>
      <c r="X545" s="3"/>
    </row>
    <row r="546" spans="2:24" ht="17.399999999999999" hidden="1">
      <c r="B546" s="3" t="s">
        <v>28</v>
      </c>
      <c r="C546" s="3" t="s">
        <v>54</v>
      </c>
      <c r="D546" s="3" t="s">
        <v>38</v>
      </c>
      <c r="E546" s="3" t="s">
        <v>38</v>
      </c>
      <c r="F546" s="3" t="s">
        <v>56</v>
      </c>
      <c r="G546" s="3" t="s">
        <v>67</v>
      </c>
      <c r="H546" s="70" t="str">
        <f>Table1[[#This Row],[Tabela]]&amp;Table1[[#This Row],[Campo]]</f>
        <v>cd_imv_out_trz_cred_prccomp_id_gar</v>
      </c>
      <c r="I546" s="3" t="s">
        <v>177</v>
      </c>
      <c r="J546" s="45">
        <f>VLOOKUP(Table1[[#This Row],[Status]],Auxiliar!$B$16:$C$23,2,0)</f>
        <v>2</v>
      </c>
      <c r="K546" s="3" t="s">
        <v>1155</v>
      </c>
      <c r="L546" s="30" t="s">
        <v>1152</v>
      </c>
      <c r="M546" s="22" t="s">
        <v>1172</v>
      </c>
      <c r="N546" s="57">
        <v>45485</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2</v>
      </c>
      <c r="X546" s="3"/>
    </row>
    <row r="547" spans="2:24" ht="17.399999999999999" hidden="1">
      <c r="B547" s="3" t="s">
        <v>28</v>
      </c>
      <c r="C547" s="3" t="s">
        <v>54</v>
      </c>
      <c r="D547" s="3" t="s">
        <v>38</v>
      </c>
      <c r="E547" s="3" t="s">
        <v>38</v>
      </c>
      <c r="F547" s="3" t="s">
        <v>56</v>
      </c>
      <c r="G547" s="3" t="s">
        <v>67</v>
      </c>
      <c r="H547" s="70" t="str">
        <f>Table1[[#This Row],[Tabela]]&amp;Table1[[#This Row],[Campo]]</f>
        <v>cd_imv_out_trz_cred_prccomp_id_gar</v>
      </c>
      <c r="I547" s="3" t="s">
        <v>177</v>
      </c>
      <c r="J547" s="45">
        <f>VLOOKUP(Table1[[#This Row],[Status]],Auxiliar!$B$16:$C$23,2,0)</f>
        <v>2</v>
      </c>
      <c r="K547" s="3" t="s">
        <v>1158</v>
      </c>
      <c r="L547" s="30" t="s">
        <v>1152</v>
      </c>
      <c r="M547" s="22" t="s">
        <v>1172</v>
      </c>
      <c r="N547" s="57">
        <v>45485</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0.05</v>
      </c>
      <c r="X547" s="3"/>
    </row>
    <row r="548" spans="2:24" ht="17.399999999999999" hidden="1">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7.399999999999999" hidden="1">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7.399999999999999" hidden="1">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7.399999999999999" hidden="1">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hidden="1">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hidden="1">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hidden="1">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7.399999999999999" hidden="1">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7.399999999999999" hidden="1">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7.399999999999999" hidden="1">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70" t="str">
        <f>Table1[[#This Row],[Tabela]]&amp;Table1[[#This Row],[Campo]]</f>
        <v>cd_imv_out_trz_cred_prcorigem</v>
      </c>
      <c r="I559" s="3" t="s">
        <v>177</v>
      </c>
      <c r="J559" s="45">
        <f>VLOOKUP(Table1[[#This Row],[Status]],Auxiliar!$B$16:$C$23,2,0)</f>
        <v>2</v>
      </c>
      <c r="K559" s="3" t="s">
        <v>1154</v>
      </c>
      <c r="L559" s="30" t="s">
        <v>1161</v>
      </c>
      <c r="M559" s="22" t="s">
        <v>1162</v>
      </c>
      <c r="N559" s="57">
        <v>45485</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1</v>
      </c>
      <c r="X559" s="3"/>
    </row>
    <row r="560" spans="2:24" ht="17.399999999999999" hidden="1">
      <c r="B560" s="3" t="s">
        <v>28</v>
      </c>
      <c r="C560" s="3" t="s">
        <v>54</v>
      </c>
      <c r="D560" s="3" t="s">
        <v>38</v>
      </c>
      <c r="E560" s="3" t="s">
        <v>38</v>
      </c>
      <c r="F560" s="3" t="s">
        <v>56</v>
      </c>
      <c r="G560" s="3" t="s">
        <v>72</v>
      </c>
      <c r="H560" s="70" t="str">
        <f>Table1[[#This Row],[Tabela]]&amp;Table1[[#This Row],[Campo]]</f>
        <v>cd_imv_out_trz_cred_prcorigem</v>
      </c>
      <c r="I560" s="3" t="s">
        <v>177</v>
      </c>
      <c r="J560" s="45">
        <f>VLOOKUP(Table1[[#This Row],[Status]],Auxiliar!$B$16:$C$23,2,0)</f>
        <v>2</v>
      </c>
      <c r="K560" s="3" t="s">
        <v>1155</v>
      </c>
      <c r="L560" s="30" t="s">
        <v>1161</v>
      </c>
      <c r="M560" s="22" t="s">
        <v>1162</v>
      </c>
      <c r="N560" s="57">
        <v>45485</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1</v>
      </c>
      <c r="X560" s="3"/>
    </row>
    <row r="561" spans="2:24" ht="17.399999999999999" hidden="1">
      <c r="B561" s="3" t="s">
        <v>28</v>
      </c>
      <c r="C561" s="3" t="s">
        <v>54</v>
      </c>
      <c r="D561" s="3" t="s">
        <v>38</v>
      </c>
      <c r="E561" s="3" t="s">
        <v>38</v>
      </c>
      <c r="F561" s="3" t="s">
        <v>56</v>
      </c>
      <c r="G561" s="3" t="s">
        <v>72</v>
      </c>
      <c r="H561" s="70" t="str">
        <f>Table1[[#This Row],[Tabela]]&amp;Table1[[#This Row],[Campo]]</f>
        <v>cd_imv_out_trz_cred_prcorigem</v>
      </c>
      <c r="I561" s="3" t="s">
        <v>177</v>
      </c>
      <c r="J561" s="45">
        <f>VLOOKUP(Table1[[#This Row],[Status]],Auxiliar!$B$16:$C$23,2,0)</f>
        <v>2</v>
      </c>
      <c r="K561" s="3" t="s">
        <v>1158</v>
      </c>
      <c r="L561" s="30" t="s">
        <v>1161</v>
      </c>
      <c r="M561" s="22" t="s">
        <v>1162</v>
      </c>
      <c r="N561" s="57">
        <v>45485</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0.05</v>
      </c>
      <c r="X561" s="3"/>
    </row>
    <row r="562" spans="2:24" ht="17.399999999999999" hidden="1">
      <c r="B562" s="3" t="s">
        <v>28</v>
      </c>
      <c r="C562" s="3" t="s">
        <v>54</v>
      </c>
      <c r="D562" s="3" t="s">
        <v>38</v>
      </c>
      <c r="E562" s="3" t="s">
        <v>38</v>
      </c>
      <c r="F562" s="3" t="s">
        <v>56</v>
      </c>
      <c r="G562" s="3" t="s">
        <v>73</v>
      </c>
      <c r="H562" s="70" t="str">
        <f>Table1[[#This Row],[Tabela]]&amp;Table1[[#This Row],[Campo]]</f>
        <v>cd_imv_out_trz_cred_prcref_date</v>
      </c>
      <c r="I562" s="3" t="s">
        <v>177</v>
      </c>
      <c r="J562" s="45">
        <f>VLOOKUP(Table1[[#This Row],[Status]],Auxiliar!$B$16:$C$23,2,0)</f>
        <v>2</v>
      </c>
      <c r="K562" s="3" t="s">
        <v>1154</v>
      </c>
      <c r="L562" s="30" t="s">
        <v>1161</v>
      </c>
      <c r="M562" s="22" t="s">
        <v>1162</v>
      </c>
      <c r="N562" s="57">
        <v>45485</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1</v>
      </c>
      <c r="X562" s="3"/>
    </row>
    <row r="563" spans="2:24" ht="17.399999999999999" hidden="1">
      <c r="B563" s="3" t="s">
        <v>28</v>
      </c>
      <c r="C563" s="3" t="s">
        <v>54</v>
      </c>
      <c r="D563" s="3" t="s">
        <v>38</v>
      </c>
      <c r="E563" s="3" t="s">
        <v>38</v>
      </c>
      <c r="F563" s="3" t="s">
        <v>56</v>
      </c>
      <c r="G563" s="3" t="s">
        <v>73</v>
      </c>
      <c r="H563" s="70" t="str">
        <f>Table1[[#This Row],[Tabela]]&amp;Table1[[#This Row],[Campo]]</f>
        <v>cd_imv_out_trz_cred_prcref_date</v>
      </c>
      <c r="I563" s="3" t="s">
        <v>177</v>
      </c>
      <c r="J563" s="45">
        <f>VLOOKUP(Table1[[#This Row],[Status]],Auxiliar!$B$16:$C$23,2,0)</f>
        <v>2</v>
      </c>
      <c r="K563" s="3" t="s">
        <v>1155</v>
      </c>
      <c r="L563" s="30" t="s">
        <v>1161</v>
      </c>
      <c r="M563" s="22" t="s">
        <v>1162</v>
      </c>
      <c r="N563" s="57">
        <v>45485</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1</v>
      </c>
      <c r="X563" s="3"/>
    </row>
    <row r="564" spans="2:24" ht="17.399999999999999" hidden="1">
      <c r="B564" s="3" t="s">
        <v>28</v>
      </c>
      <c r="C564" s="3" t="s">
        <v>54</v>
      </c>
      <c r="D564" s="3" t="s">
        <v>38</v>
      </c>
      <c r="E564" s="3" t="s">
        <v>38</v>
      </c>
      <c r="F564" s="3" t="s">
        <v>56</v>
      </c>
      <c r="G564" s="3" t="s">
        <v>73</v>
      </c>
      <c r="H564" s="70" t="str">
        <f>Table1[[#This Row],[Tabela]]&amp;Table1[[#This Row],[Campo]]</f>
        <v>cd_imv_out_trz_cred_prcref_date</v>
      </c>
      <c r="I564" s="3" t="s">
        <v>177</v>
      </c>
      <c r="J564" s="45">
        <f>VLOOKUP(Table1[[#This Row],[Status]],Auxiliar!$B$16:$C$23,2,0)</f>
        <v>2</v>
      </c>
      <c r="K564" s="3" t="s">
        <v>1158</v>
      </c>
      <c r="L564" s="30" t="s">
        <v>1161</v>
      </c>
      <c r="M564" s="22" t="s">
        <v>1162</v>
      </c>
      <c r="N564" s="57">
        <v>45485</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0.05</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177</v>
      </c>
      <c r="J565" s="45">
        <f>VLOOKUP(Table1[[#This Row],[Status]],Auxiliar!$B$16:$C$23,2,0)</f>
        <v>2</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4</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17.399999999999999"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7.399999999999999">
      <c r="B664" s="3" t="s">
        <v>28</v>
      </c>
      <c r="C664" s="3" t="s">
        <v>301</v>
      </c>
      <c r="D664" s="3" t="s">
        <v>313</v>
      </c>
      <c r="E664" s="3" t="s">
        <v>38</v>
      </c>
      <c r="F664" s="3" t="s">
        <v>312</v>
      </c>
      <c r="G664" s="3" t="s">
        <v>38</v>
      </c>
      <c r="H664" s="70" t="str">
        <f>Table1[[#This Row],[Tabela]]&amp;Table1[[#This Row],[Campo]]</f>
        <v>modesg_out_empr_info_nfinn.a.</v>
      </c>
      <c r="I664" s="4" t="s">
        <v>177</v>
      </c>
      <c r="J664" s="67">
        <f>VLOOKUP(Table1[[#This Row],[Status]],Auxiliar!$B$16:$C$23,2,0)</f>
        <v>2</v>
      </c>
      <c r="K664" s="3" t="s">
        <v>1151</v>
      </c>
      <c r="L664" s="30" t="s">
        <v>1161</v>
      </c>
      <c r="M664" s="22" t="s">
        <v>1172</v>
      </c>
      <c r="N664" s="57">
        <v>45505</v>
      </c>
      <c r="O664" s="22">
        <f>INDEX(Auxiliar!$D$5:$F$13,MATCH(Table1[[#This Row],[Tipologia_Testes]],Auxiliar!$B$5:$B$13,0),MATCH(Table1[[#This Row],[Complexidade]],Auxiliar!$D$4:$F$4,0))</f>
        <v>8</v>
      </c>
      <c r="P664" s="3"/>
      <c r="Q664" s="3"/>
      <c r="R664" s="48">
        <v>45436</v>
      </c>
      <c r="S664" s="3"/>
      <c r="T664" s="3"/>
      <c r="U664" s="187"/>
      <c r="V664" s="3"/>
      <c r="W664" s="3">
        <f>VLOOKUP(Table1[[#This Row],[Status]],Auxiliar!$B$16:$D$23,3,0)*Table1[[#This Row],[Estimação (horas)]]</f>
        <v>4</v>
      </c>
      <c r="X664" s="3"/>
    </row>
    <row r="665" spans="2:24" ht="17.399999999999999">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1154</v>
      </c>
      <c r="L665" s="3" t="s">
        <v>1161</v>
      </c>
      <c r="M665" s="22" t="s">
        <v>1153</v>
      </c>
      <c r="N665" s="57">
        <v>45505</v>
      </c>
      <c r="O665" s="22">
        <f>INDEX(Auxiliar!$D$5:$F$13,MATCH(Table1[[#This Row],[Tipologia_Testes]],Auxiliar!$B$5:$B$13,0),MATCH(Table1[[#This Row],[Complexidade]],Auxiliar!$D$4:$F$4,0))</f>
        <v>8</v>
      </c>
      <c r="P665" s="3"/>
      <c r="Q665" s="3" t="s">
        <v>1187</v>
      </c>
      <c r="R665" s="48">
        <v>45261</v>
      </c>
      <c r="S665" s="3"/>
      <c r="T665" s="187">
        <v>45490</v>
      </c>
      <c r="U665" s="187">
        <v>45504</v>
      </c>
      <c r="V665" s="187">
        <v>45504</v>
      </c>
      <c r="W665" s="3">
        <f>VLOOKUP(Table1[[#This Row],[Status]],Auxiliar!$B$16:$D$23,3,0)*Table1[[#This Row],[Estimação (horas)]]</f>
        <v>4</v>
      </c>
      <c r="X665" s="3"/>
    </row>
    <row r="666" spans="2:24" ht="17.399999999999999">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1155</v>
      </c>
      <c r="L666" s="3" t="s">
        <v>1161</v>
      </c>
      <c r="M666" s="22" t="s">
        <v>1153</v>
      </c>
      <c r="N666" s="57">
        <v>45505</v>
      </c>
      <c r="O666" s="22">
        <f>INDEX(Auxiliar!$D$5:$F$13,MATCH(Table1[[#This Row],[Tipologia_Testes]],Auxiliar!$B$5:$B$13,0),MATCH(Table1[[#This Row],[Complexidade]],Auxiliar!$D$4:$F$4,0))</f>
        <v>8</v>
      </c>
      <c r="P666" s="3"/>
      <c r="Q666" s="3" t="s">
        <v>1187</v>
      </c>
      <c r="R666" s="48">
        <v>45261</v>
      </c>
      <c r="S666" s="3"/>
      <c r="T666" s="187">
        <v>45490</v>
      </c>
      <c r="U666" s="187">
        <v>45504</v>
      </c>
      <c r="V666" s="187">
        <v>45504</v>
      </c>
      <c r="W666" s="3">
        <f>VLOOKUP(Table1[[#This Row],[Status]],Auxiliar!$B$16:$D$23,3,0)*Table1[[#This Row],[Estimação (horas)]]</f>
        <v>4</v>
      </c>
      <c r="X666" s="3"/>
    </row>
    <row r="667" spans="2:24" ht="17.399999999999999">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1158</v>
      </c>
      <c r="L667" s="3" t="s">
        <v>1161</v>
      </c>
      <c r="M667" s="22" t="s">
        <v>1153</v>
      </c>
      <c r="N667" s="57">
        <v>45505</v>
      </c>
      <c r="O667" s="22">
        <f>INDEX(Auxiliar!$D$5:$F$13,MATCH(Table1[[#This Row],[Tipologia_Testes]],Auxiliar!$B$5:$B$13,0),MATCH(Table1[[#This Row],[Complexidade]],Auxiliar!$D$4:$F$4,0))</f>
        <v>0.1</v>
      </c>
      <c r="P667" s="3"/>
      <c r="Q667" s="3" t="s">
        <v>1187</v>
      </c>
      <c r="R667" s="48">
        <v>45261</v>
      </c>
      <c r="S667" s="3"/>
      <c r="T667" s="187">
        <v>45490</v>
      </c>
      <c r="U667" s="187">
        <v>45504</v>
      </c>
      <c r="V667" s="187">
        <v>45504</v>
      </c>
      <c r="W667" s="3">
        <f>VLOOKUP(Table1[[#This Row],[Status]],Auxiliar!$B$16:$D$23,3,0)*Table1[[#This Row],[Estimação (horas)]]</f>
        <v>0.05</v>
      </c>
      <c r="X667" s="3"/>
    </row>
    <row r="668" spans="2:24" ht="17.399999999999999">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1154</v>
      </c>
      <c r="L668" s="3" t="s">
        <v>1161</v>
      </c>
      <c r="M668" s="22" t="s">
        <v>1153</v>
      </c>
      <c r="N668" s="57">
        <v>45505</v>
      </c>
      <c r="O668" s="22">
        <f>INDEX(Auxiliar!$D$5:$F$13,MATCH(Table1[[#This Row],[Tipologia_Testes]],Auxiliar!$B$5:$B$13,0),MATCH(Table1[[#This Row],[Complexidade]],Auxiliar!$D$4:$F$4,0))</f>
        <v>8</v>
      </c>
      <c r="P668" s="3"/>
      <c r="Q668" s="3" t="s">
        <v>1187</v>
      </c>
      <c r="R668" s="48">
        <v>45261</v>
      </c>
      <c r="S668" s="3"/>
      <c r="T668" s="187">
        <v>45490</v>
      </c>
      <c r="U668" s="187">
        <v>45504</v>
      </c>
      <c r="V668" s="187">
        <v>45504</v>
      </c>
      <c r="W668" s="3">
        <f>VLOOKUP(Table1[[#This Row],[Status]],Auxiliar!$B$16:$D$23,3,0)*Table1[[#This Row],[Estimação (horas)]]</f>
        <v>4</v>
      </c>
      <c r="X668" s="3"/>
    </row>
    <row r="669" spans="2:24" ht="17.399999999999999">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1155</v>
      </c>
      <c r="L669" s="3" t="s">
        <v>1161</v>
      </c>
      <c r="M669" s="22" t="s">
        <v>1153</v>
      </c>
      <c r="N669" s="57">
        <v>45505</v>
      </c>
      <c r="O669" s="22">
        <f>INDEX(Auxiliar!$D$5:$F$13,MATCH(Table1[[#This Row],[Tipologia_Testes]],Auxiliar!$B$5:$B$13,0),MATCH(Table1[[#This Row],[Complexidade]],Auxiliar!$D$4:$F$4,0))</f>
        <v>8</v>
      </c>
      <c r="P669" s="3"/>
      <c r="Q669" s="3" t="s">
        <v>1187</v>
      </c>
      <c r="R669" s="48">
        <v>45261</v>
      </c>
      <c r="S669" s="3"/>
      <c r="T669" s="187">
        <v>45490</v>
      </c>
      <c r="U669" s="187">
        <v>45504</v>
      </c>
      <c r="V669" s="187">
        <v>45504</v>
      </c>
      <c r="W669" s="3">
        <f>VLOOKUP(Table1[[#This Row],[Status]],Auxiliar!$B$16:$D$23,3,0)*Table1[[#This Row],[Estimação (horas)]]</f>
        <v>4</v>
      </c>
      <c r="X669" s="3"/>
    </row>
    <row r="670" spans="2:24" ht="17.399999999999999">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1158</v>
      </c>
      <c r="L670" s="3" t="s">
        <v>1161</v>
      </c>
      <c r="M670" s="22" t="s">
        <v>1153</v>
      </c>
      <c r="N670" s="57">
        <v>45505</v>
      </c>
      <c r="O670" s="22">
        <f>INDEX(Auxiliar!$D$5:$F$13,MATCH(Table1[[#This Row],[Tipologia_Testes]],Auxiliar!$B$5:$B$13,0),MATCH(Table1[[#This Row],[Complexidade]],Auxiliar!$D$4:$F$4,0))</f>
        <v>0.1</v>
      </c>
      <c r="P670" s="3"/>
      <c r="Q670" s="3" t="s">
        <v>1187</v>
      </c>
      <c r="R670" s="48">
        <v>45261</v>
      </c>
      <c r="S670" s="3"/>
      <c r="T670" s="187">
        <v>45490</v>
      </c>
      <c r="U670" s="187">
        <v>45504</v>
      </c>
      <c r="V670" s="187">
        <v>45504</v>
      </c>
      <c r="W670" s="3">
        <f>VLOOKUP(Table1[[#This Row],[Status]],Auxiliar!$B$16:$D$23,3,0)*Table1[[#This Row],[Estimação (horas)]]</f>
        <v>0.05</v>
      </c>
      <c r="X670" s="3"/>
    </row>
    <row r="671" spans="2:24" ht="17.399999999999999">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1154</v>
      </c>
      <c r="L671" s="3" t="s">
        <v>1161</v>
      </c>
      <c r="M671" s="22" t="s">
        <v>1153</v>
      </c>
      <c r="N671" s="57">
        <v>45505</v>
      </c>
      <c r="O671" s="22">
        <f>INDEX(Auxiliar!$D$5:$F$13,MATCH(Table1[[#This Row],[Tipologia_Testes]],Auxiliar!$B$5:$B$13,0),MATCH(Table1[[#This Row],[Complexidade]],Auxiliar!$D$4:$F$4,0))</f>
        <v>8</v>
      </c>
      <c r="P671" s="3"/>
      <c r="Q671" s="3" t="s">
        <v>1187</v>
      </c>
      <c r="R671" s="48">
        <v>45261</v>
      </c>
      <c r="S671" s="3"/>
      <c r="T671" s="187">
        <v>45490</v>
      </c>
      <c r="U671" s="187">
        <v>45504</v>
      </c>
      <c r="V671" s="187">
        <v>45504</v>
      </c>
      <c r="W671" s="3">
        <f>VLOOKUP(Table1[[#This Row],[Status]],Auxiliar!$B$16:$D$23,3,0)*Table1[[#This Row],[Estimação (horas)]]</f>
        <v>4</v>
      </c>
      <c r="X671" s="3"/>
    </row>
    <row r="672" spans="2:24" ht="17.399999999999999">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1155</v>
      </c>
      <c r="L672" s="3" t="s">
        <v>1161</v>
      </c>
      <c r="M672" s="22" t="s">
        <v>1153</v>
      </c>
      <c r="N672" s="57">
        <v>45505</v>
      </c>
      <c r="O672" s="22">
        <f>INDEX(Auxiliar!$D$5:$F$13,MATCH(Table1[[#This Row],[Tipologia_Testes]],Auxiliar!$B$5:$B$13,0),MATCH(Table1[[#This Row],[Complexidade]],Auxiliar!$D$4:$F$4,0))</f>
        <v>8</v>
      </c>
      <c r="P672" s="3"/>
      <c r="Q672" s="3" t="s">
        <v>1187</v>
      </c>
      <c r="R672" s="48">
        <v>45261</v>
      </c>
      <c r="S672" s="3"/>
      <c r="T672" s="187">
        <v>45490</v>
      </c>
      <c r="U672" s="187">
        <v>45504</v>
      </c>
      <c r="V672" s="187">
        <v>45504</v>
      </c>
      <c r="W672" s="3">
        <f>VLOOKUP(Table1[[#This Row],[Status]],Auxiliar!$B$16:$D$23,3,0)*Table1[[#This Row],[Estimação (horas)]]</f>
        <v>4</v>
      </c>
      <c r="X672" s="3"/>
    </row>
    <row r="673" spans="2:24" ht="17.399999999999999">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1158</v>
      </c>
      <c r="L673" s="3" t="s">
        <v>1161</v>
      </c>
      <c r="M673" s="22" t="s">
        <v>1153</v>
      </c>
      <c r="N673" s="57">
        <v>45505</v>
      </c>
      <c r="O673" s="22">
        <f>INDEX(Auxiliar!$D$5:$F$13,MATCH(Table1[[#This Row],[Tipologia_Testes]],Auxiliar!$B$5:$B$13,0),MATCH(Table1[[#This Row],[Complexidade]],Auxiliar!$D$4:$F$4,0))</f>
        <v>0.1</v>
      </c>
      <c r="P673" s="3"/>
      <c r="Q673" s="3" t="s">
        <v>1187</v>
      </c>
      <c r="R673" s="48">
        <v>45261</v>
      </c>
      <c r="S673" s="3"/>
      <c r="T673" s="187">
        <v>45490</v>
      </c>
      <c r="U673" s="187">
        <v>45504</v>
      </c>
      <c r="V673" s="187">
        <v>45504</v>
      </c>
      <c r="W673" s="3">
        <f>VLOOKUP(Table1[[#This Row],[Status]],Auxiliar!$B$16:$D$23,3,0)*Table1[[#This Row],[Estimação (horas)]]</f>
        <v>0.05</v>
      </c>
      <c r="X673" s="3"/>
    </row>
    <row r="674" spans="2:24" ht="17.399999999999999">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1154</v>
      </c>
      <c r="L674" s="3" t="s">
        <v>1161</v>
      </c>
      <c r="M674" s="22" t="s">
        <v>1153</v>
      </c>
      <c r="N674" s="57">
        <v>45505</v>
      </c>
      <c r="O674" s="22">
        <f>INDEX(Auxiliar!$D$5:$F$13,MATCH(Table1[[#This Row],[Tipologia_Testes]],Auxiliar!$B$5:$B$13,0),MATCH(Table1[[#This Row],[Complexidade]],Auxiliar!$D$4:$F$4,0))</f>
        <v>8</v>
      </c>
      <c r="P674" s="3"/>
      <c r="Q674" s="3" t="s">
        <v>1187</v>
      </c>
      <c r="R674" s="48">
        <v>45261</v>
      </c>
      <c r="S674" s="3"/>
      <c r="T674" s="187">
        <v>45490</v>
      </c>
      <c r="U674" s="187">
        <v>45504</v>
      </c>
      <c r="V674" s="187">
        <v>45504</v>
      </c>
      <c r="W674" s="3">
        <f>VLOOKUP(Table1[[#This Row],[Status]],Auxiliar!$B$16:$D$23,3,0)*Table1[[#This Row],[Estimação (horas)]]</f>
        <v>4</v>
      </c>
      <c r="X674" s="3"/>
    </row>
    <row r="675" spans="2:24" ht="17.399999999999999">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1155</v>
      </c>
      <c r="L675" s="3" t="s">
        <v>1161</v>
      </c>
      <c r="M675" s="22" t="s">
        <v>1153</v>
      </c>
      <c r="N675" s="57">
        <v>45505</v>
      </c>
      <c r="O675" s="22">
        <f>INDEX(Auxiliar!$D$5:$F$13,MATCH(Table1[[#This Row],[Tipologia_Testes]],Auxiliar!$B$5:$B$13,0),MATCH(Table1[[#This Row],[Complexidade]],Auxiliar!$D$4:$F$4,0))</f>
        <v>8</v>
      </c>
      <c r="P675" s="3"/>
      <c r="Q675" s="3" t="s">
        <v>1187</v>
      </c>
      <c r="R675" s="48">
        <v>45261</v>
      </c>
      <c r="S675" s="3"/>
      <c r="T675" s="187">
        <v>45490</v>
      </c>
      <c r="U675" s="187">
        <v>45504</v>
      </c>
      <c r="V675" s="187">
        <v>45504</v>
      </c>
      <c r="W675" s="3">
        <f>VLOOKUP(Table1[[#This Row],[Status]],Auxiliar!$B$16:$D$23,3,0)*Table1[[#This Row],[Estimação (horas)]]</f>
        <v>4</v>
      </c>
      <c r="X675" s="3"/>
    </row>
    <row r="676" spans="2:24" ht="17.399999999999999">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1158</v>
      </c>
      <c r="L676" s="3" t="s">
        <v>1161</v>
      </c>
      <c r="M676" s="22" t="s">
        <v>1153</v>
      </c>
      <c r="N676" s="57">
        <v>45505</v>
      </c>
      <c r="O676" s="22">
        <f>INDEX(Auxiliar!$D$5:$F$13,MATCH(Table1[[#This Row],[Tipologia_Testes]],Auxiliar!$B$5:$B$13,0),MATCH(Table1[[#This Row],[Complexidade]],Auxiliar!$D$4:$F$4,0))</f>
        <v>0.1</v>
      </c>
      <c r="P676" s="3"/>
      <c r="Q676" s="3" t="s">
        <v>1187</v>
      </c>
      <c r="R676" s="48">
        <v>45261</v>
      </c>
      <c r="S676" s="3"/>
      <c r="T676" s="187">
        <v>45490</v>
      </c>
      <c r="U676" s="187">
        <v>45504</v>
      </c>
      <c r="V676" s="187">
        <v>45504</v>
      </c>
      <c r="W676" s="3">
        <f>VLOOKUP(Table1[[#This Row],[Status]],Auxiliar!$B$16:$D$23,3,0)*Table1[[#This Row],[Estimação (horas)]]</f>
        <v>0.05</v>
      </c>
      <c r="X676" s="3"/>
    </row>
    <row r="677" spans="2:24" ht="17.399999999999999">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1154</v>
      </c>
      <c r="L677" s="3" t="s">
        <v>1161</v>
      </c>
      <c r="M677" s="22" t="s">
        <v>1153</v>
      </c>
      <c r="N677" s="57">
        <v>45505</v>
      </c>
      <c r="O677" s="22">
        <f>INDEX(Auxiliar!$D$5:$F$13,MATCH(Table1[[#This Row],[Tipologia_Testes]],Auxiliar!$B$5:$B$13,0),MATCH(Table1[[#This Row],[Complexidade]],Auxiliar!$D$4:$F$4,0))</f>
        <v>8</v>
      </c>
      <c r="P677" s="3"/>
      <c r="Q677" s="3" t="s">
        <v>1187</v>
      </c>
      <c r="R677" s="48">
        <v>45261</v>
      </c>
      <c r="S677" s="3"/>
      <c r="T677" s="187">
        <v>45490</v>
      </c>
      <c r="U677" s="187">
        <v>45504</v>
      </c>
      <c r="V677" s="187">
        <v>45504</v>
      </c>
      <c r="W677" s="3">
        <f>VLOOKUP(Table1[[#This Row],[Status]],Auxiliar!$B$16:$D$23,3,0)*Table1[[#This Row],[Estimação (horas)]]</f>
        <v>4</v>
      </c>
      <c r="X677" s="3"/>
    </row>
    <row r="678" spans="2:24" ht="17.399999999999999">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1155</v>
      </c>
      <c r="L678" s="3" t="s">
        <v>1161</v>
      </c>
      <c r="M678" s="22" t="s">
        <v>1153</v>
      </c>
      <c r="N678" s="57">
        <v>45505</v>
      </c>
      <c r="O678" s="22">
        <f>INDEX(Auxiliar!$D$5:$F$13,MATCH(Table1[[#This Row],[Tipologia_Testes]],Auxiliar!$B$5:$B$13,0),MATCH(Table1[[#This Row],[Complexidade]],Auxiliar!$D$4:$F$4,0))</f>
        <v>8</v>
      </c>
      <c r="P678" s="3"/>
      <c r="Q678" s="3" t="s">
        <v>1187</v>
      </c>
      <c r="R678" s="48">
        <v>45261</v>
      </c>
      <c r="S678" s="3"/>
      <c r="T678" s="187">
        <v>45490</v>
      </c>
      <c r="U678" s="187">
        <v>45504</v>
      </c>
      <c r="V678" s="187">
        <v>45504</v>
      </c>
      <c r="W678" s="3">
        <f>VLOOKUP(Table1[[#This Row],[Status]],Auxiliar!$B$16:$D$23,3,0)*Table1[[#This Row],[Estimação (horas)]]</f>
        <v>4</v>
      </c>
      <c r="X678" s="3"/>
    </row>
    <row r="679" spans="2:24" ht="17.399999999999999">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1158</v>
      </c>
      <c r="L679" s="3" t="s">
        <v>1161</v>
      </c>
      <c r="M679" s="22" t="s">
        <v>1153</v>
      </c>
      <c r="N679" s="57">
        <v>45505</v>
      </c>
      <c r="O679" s="22">
        <f>INDEX(Auxiliar!$D$5:$F$13,MATCH(Table1[[#This Row],[Tipologia_Testes]],Auxiliar!$B$5:$B$13,0),MATCH(Table1[[#This Row],[Complexidade]],Auxiliar!$D$4:$F$4,0))</f>
        <v>0.1</v>
      </c>
      <c r="P679" s="3"/>
      <c r="Q679" s="3" t="s">
        <v>1187</v>
      </c>
      <c r="R679" s="48">
        <v>45261</v>
      </c>
      <c r="S679" s="3"/>
      <c r="T679" s="187">
        <v>45490</v>
      </c>
      <c r="U679" s="187">
        <v>45504</v>
      </c>
      <c r="V679" s="187">
        <v>45504</v>
      </c>
      <c r="W679" s="3">
        <f>VLOOKUP(Table1[[#This Row],[Status]],Auxiliar!$B$16:$D$23,3,0)*Table1[[#This Row],[Estimação (horas)]]</f>
        <v>0.05</v>
      </c>
      <c r="X679" s="3"/>
    </row>
    <row r="680" spans="2:24" ht="17.399999999999999">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1154</v>
      </c>
      <c r="L680" s="3" t="s">
        <v>1161</v>
      </c>
      <c r="M680" s="22" t="s">
        <v>1153</v>
      </c>
      <c r="N680" s="57">
        <v>45505</v>
      </c>
      <c r="O680" s="22">
        <f>INDEX(Auxiliar!$D$5:$F$13,MATCH(Table1[[#This Row],[Tipologia_Testes]],Auxiliar!$B$5:$B$13,0),MATCH(Table1[[#This Row],[Complexidade]],Auxiliar!$D$4:$F$4,0))</f>
        <v>8</v>
      </c>
      <c r="P680" s="3"/>
      <c r="Q680" s="3" t="s">
        <v>1187</v>
      </c>
      <c r="R680" s="48">
        <v>45261</v>
      </c>
      <c r="S680" s="3"/>
      <c r="T680" s="187">
        <v>45490</v>
      </c>
      <c r="U680" s="187">
        <v>45504</v>
      </c>
      <c r="V680" s="187">
        <v>45504</v>
      </c>
      <c r="W680" s="3">
        <f>VLOOKUP(Table1[[#This Row],[Status]],Auxiliar!$B$16:$D$23,3,0)*Table1[[#This Row],[Estimação (horas)]]</f>
        <v>4</v>
      </c>
      <c r="X680" s="3"/>
    </row>
    <row r="681" spans="2:24" ht="17.399999999999999">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1155</v>
      </c>
      <c r="L681" s="3" t="s">
        <v>1161</v>
      </c>
      <c r="M681" s="22" t="s">
        <v>1153</v>
      </c>
      <c r="N681" s="57">
        <v>45505</v>
      </c>
      <c r="O681" s="22">
        <f>INDEX(Auxiliar!$D$5:$F$13,MATCH(Table1[[#This Row],[Tipologia_Testes]],Auxiliar!$B$5:$B$13,0),MATCH(Table1[[#This Row],[Complexidade]],Auxiliar!$D$4:$F$4,0))</f>
        <v>8</v>
      </c>
      <c r="P681" s="3"/>
      <c r="Q681" s="3" t="s">
        <v>1187</v>
      </c>
      <c r="R681" s="48">
        <v>45261</v>
      </c>
      <c r="S681" s="3"/>
      <c r="T681" s="187">
        <v>45490</v>
      </c>
      <c r="U681" s="187">
        <v>45504</v>
      </c>
      <c r="V681" s="187">
        <v>45504</v>
      </c>
      <c r="W681" s="3">
        <f>VLOOKUP(Table1[[#This Row],[Status]],Auxiliar!$B$16:$D$23,3,0)*Table1[[#This Row],[Estimação (horas)]]</f>
        <v>4</v>
      </c>
      <c r="X681" s="3"/>
    </row>
    <row r="682" spans="2:24" ht="17.399999999999999">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1158</v>
      </c>
      <c r="L682" s="3" t="s">
        <v>1161</v>
      </c>
      <c r="M682" s="22" t="s">
        <v>1153</v>
      </c>
      <c r="N682" s="57">
        <v>45505</v>
      </c>
      <c r="O682" s="22">
        <f>INDEX(Auxiliar!$D$5:$F$13,MATCH(Table1[[#This Row],[Tipologia_Testes]],Auxiliar!$B$5:$B$13,0),MATCH(Table1[[#This Row],[Complexidade]],Auxiliar!$D$4:$F$4,0))</f>
        <v>0.1</v>
      </c>
      <c r="P682" s="3"/>
      <c r="Q682" s="3" t="s">
        <v>1187</v>
      </c>
      <c r="R682" s="48">
        <v>45261</v>
      </c>
      <c r="S682" s="3"/>
      <c r="T682" s="187">
        <v>45490</v>
      </c>
      <c r="U682" s="187">
        <v>45504</v>
      </c>
      <c r="V682" s="187">
        <v>45504</v>
      </c>
      <c r="W682" s="3">
        <f>VLOOKUP(Table1[[#This Row],[Status]],Auxiliar!$B$16:$D$23,3,0)*Table1[[#This Row],[Estimação (horas)]]</f>
        <v>0.05</v>
      </c>
      <c r="X682" s="3"/>
    </row>
    <row r="683" spans="2:24" ht="17.399999999999999">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1154</v>
      </c>
      <c r="L683" s="3" t="s">
        <v>1161</v>
      </c>
      <c r="M683" s="22" t="s">
        <v>1153</v>
      </c>
      <c r="N683" s="57">
        <v>45505</v>
      </c>
      <c r="O683" s="22">
        <f>INDEX(Auxiliar!$D$5:$F$13,MATCH(Table1[[#This Row],[Tipologia_Testes]],Auxiliar!$B$5:$B$13,0),MATCH(Table1[[#This Row],[Complexidade]],Auxiliar!$D$4:$F$4,0))</f>
        <v>8</v>
      </c>
      <c r="P683" s="3"/>
      <c r="Q683" s="3" t="s">
        <v>1187</v>
      </c>
      <c r="R683" s="48">
        <v>45261</v>
      </c>
      <c r="S683" s="3"/>
      <c r="T683" s="187">
        <v>45490</v>
      </c>
      <c r="U683" s="187">
        <v>45504</v>
      </c>
      <c r="V683" s="187">
        <v>45504</v>
      </c>
      <c r="W683" s="3">
        <f>VLOOKUP(Table1[[#This Row],[Status]],Auxiliar!$B$16:$D$23,3,0)*Table1[[#This Row],[Estimação (horas)]]</f>
        <v>4</v>
      </c>
      <c r="X683" s="3"/>
    </row>
    <row r="684" spans="2:24" ht="17.399999999999999">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1155</v>
      </c>
      <c r="L684" s="3" t="s">
        <v>1161</v>
      </c>
      <c r="M684" s="22" t="s">
        <v>1153</v>
      </c>
      <c r="N684" s="57">
        <v>45505</v>
      </c>
      <c r="O684" s="22">
        <f>INDEX(Auxiliar!$D$5:$F$13,MATCH(Table1[[#This Row],[Tipologia_Testes]],Auxiliar!$B$5:$B$13,0),MATCH(Table1[[#This Row],[Complexidade]],Auxiliar!$D$4:$F$4,0))</f>
        <v>8</v>
      </c>
      <c r="P684" s="3"/>
      <c r="Q684" s="3" t="s">
        <v>1187</v>
      </c>
      <c r="R684" s="48">
        <v>45261</v>
      </c>
      <c r="S684" s="3"/>
      <c r="T684" s="187">
        <v>45490</v>
      </c>
      <c r="U684" s="187">
        <v>45504</v>
      </c>
      <c r="V684" s="187">
        <v>45504</v>
      </c>
      <c r="W684" s="3">
        <f>VLOOKUP(Table1[[#This Row],[Status]],Auxiliar!$B$16:$D$23,3,0)*Table1[[#This Row],[Estimação (horas)]]</f>
        <v>4</v>
      </c>
      <c r="X684" s="3"/>
    </row>
    <row r="685" spans="2:24" ht="17.399999999999999">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1158</v>
      </c>
      <c r="L685" s="3" t="s">
        <v>1161</v>
      </c>
      <c r="M685" s="22" t="s">
        <v>1153</v>
      </c>
      <c r="N685" s="57">
        <v>45505</v>
      </c>
      <c r="O685" s="22">
        <f>INDEX(Auxiliar!$D$5:$F$13,MATCH(Table1[[#This Row],[Tipologia_Testes]],Auxiliar!$B$5:$B$13,0),MATCH(Table1[[#This Row],[Complexidade]],Auxiliar!$D$4:$F$4,0))</f>
        <v>0.1</v>
      </c>
      <c r="P685" s="3"/>
      <c r="Q685" s="3" t="s">
        <v>1187</v>
      </c>
      <c r="R685" s="48">
        <v>45261</v>
      </c>
      <c r="S685" s="3"/>
      <c r="T685" s="187">
        <v>45490</v>
      </c>
      <c r="U685" s="187">
        <v>45504</v>
      </c>
      <c r="V685" s="187">
        <v>45504</v>
      </c>
      <c r="W685" s="3">
        <f>VLOOKUP(Table1[[#This Row],[Status]],Auxiliar!$B$16:$D$23,3,0)*Table1[[#This Row],[Estimação (horas)]]</f>
        <v>0.05</v>
      </c>
      <c r="X685" s="3"/>
    </row>
    <row r="686" spans="2:24" ht="17.399999999999999">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1154</v>
      </c>
      <c r="L686" s="3" t="s">
        <v>1161</v>
      </c>
      <c r="M686" s="22" t="s">
        <v>1153</v>
      </c>
      <c r="N686" s="57">
        <v>45505</v>
      </c>
      <c r="O686" s="22">
        <f>INDEX(Auxiliar!$D$5:$F$13,MATCH(Table1[[#This Row],[Tipologia_Testes]],Auxiliar!$B$5:$B$13,0),MATCH(Table1[[#This Row],[Complexidade]],Auxiliar!$D$4:$F$4,0))</f>
        <v>8</v>
      </c>
      <c r="P686" s="3"/>
      <c r="Q686" s="3" t="s">
        <v>1187</v>
      </c>
      <c r="R686" s="48">
        <v>45261</v>
      </c>
      <c r="S686" s="3"/>
      <c r="T686" s="187">
        <v>45490</v>
      </c>
      <c r="U686" s="187">
        <v>45504</v>
      </c>
      <c r="V686" s="187">
        <v>45504</v>
      </c>
      <c r="W686" s="3">
        <f>VLOOKUP(Table1[[#This Row],[Status]],Auxiliar!$B$16:$D$23,3,0)*Table1[[#This Row],[Estimação (horas)]]</f>
        <v>4</v>
      </c>
      <c r="X686" s="3"/>
    </row>
    <row r="687" spans="2:24" ht="17.399999999999999">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1155</v>
      </c>
      <c r="L687" s="3" t="s">
        <v>1161</v>
      </c>
      <c r="M687" s="22" t="s">
        <v>1153</v>
      </c>
      <c r="N687" s="57">
        <v>45505</v>
      </c>
      <c r="O687" s="22">
        <f>INDEX(Auxiliar!$D$5:$F$13,MATCH(Table1[[#This Row],[Tipologia_Testes]],Auxiliar!$B$5:$B$13,0),MATCH(Table1[[#This Row],[Complexidade]],Auxiliar!$D$4:$F$4,0))</f>
        <v>8</v>
      </c>
      <c r="P687" s="3"/>
      <c r="Q687" s="3" t="s">
        <v>1187</v>
      </c>
      <c r="R687" s="48">
        <v>45261</v>
      </c>
      <c r="S687" s="3"/>
      <c r="T687" s="187">
        <v>45490</v>
      </c>
      <c r="U687" s="187">
        <v>45504</v>
      </c>
      <c r="V687" s="187">
        <v>45504</v>
      </c>
      <c r="W687" s="3">
        <f>VLOOKUP(Table1[[#This Row],[Status]],Auxiliar!$B$16:$D$23,3,0)*Table1[[#This Row],[Estimação (horas)]]</f>
        <v>4</v>
      </c>
      <c r="X687" s="3"/>
    </row>
    <row r="688" spans="2:24" ht="17.399999999999999">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1158</v>
      </c>
      <c r="L688" s="3" t="s">
        <v>1161</v>
      </c>
      <c r="M688" s="22" t="s">
        <v>1153</v>
      </c>
      <c r="N688" s="57">
        <v>45505</v>
      </c>
      <c r="O688" s="22">
        <f>INDEX(Auxiliar!$D$5:$F$13,MATCH(Table1[[#This Row],[Tipologia_Testes]],Auxiliar!$B$5:$B$13,0),MATCH(Table1[[#This Row],[Complexidade]],Auxiliar!$D$4:$F$4,0))</f>
        <v>0.1</v>
      </c>
      <c r="P688" s="3"/>
      <c r="Q688" s="3" t="s">
        <v>1187</v>
      </c>
      <c r="R688" s="48">
        <v>45261</v>
      </c>
      <c r="S688" s="3"/>
      <c r="T688" s="187">
        <v>45490</v>
      </c>
      <c r="U688" s="187">
        <v>45504</v>
      </c>
      <c r="V688" s="187">
        <v>45504</v>
      </c>
      <c r="W688" s="3">
        <f>VLOOKUP(Table1[[#This Row],[Status]],Auxiliar!$B$16:$D$23,3,0)*Table1[[#This Row],[Estimação (horas)]]</f>
        <v>0.05</v>
      </c>
      <c r="X688" s="3"/>
    </row>
    <row r="689" spans="2:24" ht="17.399999999999999">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1154</v>
      </c>
      <c r="L689" s="3" t="s">
        <v>1161</v>
      </c>
      <c r="M689" s="22" t="s">
        <v>1153</v>
      </c>
      <c r="N689" s="57">
        <v>45505</v>
      </c>
      <c r="O689" s="22">
        <f>INDEX(Auxiliar!$D$5:$F$13,MATCH(Table1[[#This Row],[Tipologia_Testes]],Auxiliar!$B$5:$B$13,0),MATCH(Table1[[#This Row],[Complexidade]],Auxiliar!$D$4:$F$4,0))</f>
        <v>8</v>
      </c>
      <c r="P689" s="3"/>
      <c r="Q689" s="3" t="s">
        <v>1187</v>
      </c>
      <c r="R689" s="48">
        <v>45261</v>
      </c>
      <c r="S689" s="3"/>
      <c r="T689" s="187">
        <v>45490</v>
      </c>
      <c r="U689" s="187">
        <v>45504</v>
      </c>
      <c r="V689" s="187">
        <v>45504</v>
      </c>
      <c r="W689" s="3">
        <f>VLOOKUP(Table1[[#This Row],[Status]],Auxiliar!$B$16:$D$23,3,0)*Table1[[#This Row],[Estimação (horas)]]</f>
        <v>4</v>
      </c>
      <c r="X689" s="3"/>
    </row>
    <row r="690" spans="2:24" ht="17.399999999999999">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1155</v>
      </c>
      <c r="L690" s="3" t="s">
        <v>1161</v>
      </c>
      <c r="M690" s="22" t="s">
        <v>1153</v>
      </c>
      <c r="N690" s="57">
        <v>45505</v>
      </c>
      <c r="O690" s="22">
        <f>INDEX(Auxiliar!$D$5:$F$13,MATCH(Table1[[#This Row],[Tipologia_Testes]],Auxiliar!$B$5:$B$13,0),MATCH(Table1[[#This Row],[Complexidade]],Auxiliar!$D$4:$F$4,0))</f>
        <v>8</v>
      </c>
      <c r="P690" s="3"/>
      <c r="Q690" s="3" t="s">
        <v>1187</v>
      </c>
      <c r="R690" s="48">
        <v>45261</v>
      </c>
      <c r="S690" s="3"/>
      <c r="T690" s="187">
        <v>45490</v>
      </c>
      <c r="U690" s="187">
        <v>45504</v>
      </c>
      <c r="V690" s="187">
        <v>45504</v>
      </c>
      <c r="W690" s="3">
        <f>VLOOKUP(Table1[[#This Row],[Status]],Auxiliar!$B$16:$D$23,3,0)*Table1[[#This Row],[Estimação (horas)]]</f>
        <v>4</v>
      </c>
      <c r="X690" s="3"/>
    </row>
    <row r="691" spans="2:24" ht="17.399999999999999">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1158</v>
      </c>
      <c r="L691" s="3" t="s">
        <v>1161</v>
      </c>
      <c r="M691" s="22" t="s">
        <v>1153</v>
      </c>
      <c r="N691" s="57">
        <v>45505</v>
      </c>
      <c r="O691" s="22">
        <f>INDEX(Auxiliar!$D$5:$F$13,MATCH(Table1[[#This Row],[Tipologia_Testes]],Auxiliar!$B$5:$B$13,0),MATCH(Table1[[#This Row],[Complexidade]],Auxiliar!$D$4:$F$4,0))</f>
        <v>0.1</v>
      </c>
      <c r="P691" s="3"/>
      <c r="Q691" s="3" t="s">
        <v>1187</v>
      </c>
      <c r="R691" s="48">
        <v>45261</v>
      </c>
      <c r="S691" s="3"/>
      <c r="T691" s="187">
        <v>45490</v>
      </c>
      <c r="U691" s="187">
        <v>45504</v>
      </c>
      <c r="V691" s="187">
        <v>45504</v>
      </c>
      <c r="W691" s="3">
        <f>VLOOKUP(Table1[[#This Row],[Status]],Auxiliar!$B$16:$D$23,3,0)*Table1[[#This Row],[Estimação (horas)]]</f>
        <v>0.05</v>
      </c>
      <c r="X691" s="3"/>
    </row>
    <row r="692" spans="2:24" ht="17.399999999999999">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1154</v>
      </c>
      <c r="L692" s="3" t="s">
        <v>1161</v>
      </c>
      <c r="M692" s="22" t="s">
        <v>1153</v>
      </c>
      <c r="N692" s="57">
        <v>45505</v>
      </c>
      <c r="O692" s="22">
        <f>INDEX(Auxiliar!$D$5:$F$13,MATCH(Table1[[#This Row],[Tipologia_Testes]],Auxiliar!$B$5:$B$13,0),MATCH(Table1[[#This Row],[Complexidade]],Auxiliar!$D$4:$F$4,0))</f>
        <v>8</v>
      </c>
      <c r="P692" s="3"/>
      <c r="Q692" s="3" t="s">
        <v>1187</v>
      </c>
      <c r="R692" s="48">
        <v>45261</v>
      </c>
      <c r="S692" s="3"/>
      <c r="T692" s="187">
        <v>45490</v>
      </c>
      <c r="U692" s="187">
        <v>45504</v>
      </c>
      <c r="V692" s="187">
        <v>45504</v>
      </c>
      <c r="W692" s="3">
        <f>VLOOKUP(Table1[[#This Row],[Status]],Auxiliar!$B$16:$D$23,3,0)*Table1[[#This Row],[Estimação (horas)]]</f>
        <v>4</v>
      </c>
      <c r="X692" s="3"/>
    </row>
    <row r="693" spans="2:24" ht="17.399999999999999">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1155</v>
      </c>
      <c r="L693" s="3" t="s">
        <v>1161</v>
      </c>
      <c r="M693" s="22" t="s">
        <v>1153</v>
      </c>
      <c r="N693" s="57">
        <v>45505</v>
      </c>
      <c r="O693" s="22">
        <f>INDEX(Auxiliar!$D$5:$F$13,MATCH(Table1[[#This Row],[Tipologia_Testes]],Auxiliar!$B$5:$B$13,0),MATCH(Table1[[#This Row],[Complexidade]],Auxiliar!$D$4:$F$4,0))</f>
        <v>8</v>
      </c>
      <c r="P693" s="3"/>
      <c r="Q693" s="3" t="s">
        <v>1187</v>
      </c>
      <c r="R693" s="48">
        <v>45261</v>
      </c>
      <c r="S693" s="3"/>
      <c r="T693" s="187">
        <v>45490</v>
      </c>
      <c r="U693" s="187">
        <v>45504</v>
      </c>
      <c r="V693" s="187">
        <v>45504</v>
      </c>
      <c r="W693" s="3">
        <f>VLOOKUP(Table1[[#This Row],[Status]],Auxiliar!$B$16:$D$23,3,0)*Table1[[#This Row],[Estimação (horas)]]</f>
        <v>4</v>
      </c>
      <c r="X693" s="3"/>
    </row>
    <row r="694" spans="2:24" ht="17.399999999999999">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1158</v>
      </c>
      <c r="L694" s="3" t="s">
        <v>1161</v>
      </c>
      <c r="M694" s="22" t="s">
        <v>1153</v>
      </c>
      <c r="N694" s="57">
        <v>45505</v>
      </c>
      <c r="O694" s="22">
        <f>INDEX(Auxiliar!$D$5:$F$13,MATCH(Table1[[#This Row],[Tipologia_Testes]],Auxiliar!$B$5:$B$13,0),MATCH(Table1[[#This Row],[Complexidade]],Auxiliar!$D$4:$F$4,0))</f>
        <v>0.1</v>
      </c>
      <c r="P694" s="3"/>
      <c r="Q694" s="3" t="s">
        <v>1187</v>
      </c>
      <c r="R694" s="48">
        <v>45261</v>
      </c>
      <c r="S694" s="3"/>
      <c r="T694" s="187">
        <v>45490</v>
      </c>
      <c r="U694" s="187">
        <v>45504</v>
      </c>
      <c r="V694" s="187">
        <v>45504</v>
      </c>
      <c r="W694" s="3">
        <f>VLOOKUP(Table1[[#This Row],[Status]],Auxiliar!$B$16:$D$23,3,0)*Table1[[#This Row],[Estimação (horas)]]</f>
        <v>0.05</v>
      </c>
      <c r="X694" s="3"/>
    </row>
    <row r="695" spans="2:24" ht="17.399999999999999">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1154</v>
      </c>
      <c r="L695" s="3" t="s">
        <v>1161</v>
      </c>
      <c r="M695" s="22" t="s">
        <v>1153</v>
      </c>
      <c r="N695" s="57">
        <v>45505</v>
      </c>
      <c r="O695" s="22">
        <f>INDEX(Auxiliar!$D$5:$F$13,MATCH(Table1[[#This Row],[Tipologia_Testes]],Auxiliar!$B$5:$B$13,0),MATCH(Table1[[#This Row],[Complexidade]],Auxiliar!$D$4:$F$4,0))</f>
        <v>8</v>
      </c>
      <c r="P695" s="3"/>
      <c r="Q695" s="3" t="s">
        <v>1187</v>
      </c>
      <c r="R695" s="48">
        <v>45261</v>
      </c>
      <c r="S695" s="3"/>
      <c r="T695" s="187">
        <v>45490</v>
      </c>
      <c r="U695" s="187">
        <v>45504</v>
      </c>
      <c r="V695" s="187">
        <v>45504</v>
      </c>
      <c r="W695" s="3">
        <f>VLOOKUP(Table1[[#This Row],[Status]],Auxiliar!$B$16:$D$23,3,0)*Table1[[#This Row],[Estimação (horas)]]</f>
        <v>4</v>
      </c>
      <c r="X695" s="3"/>
    </row>
    <row r="696" spans="2:24" ht="17.399999999999999">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1155</v>
      </c>
      <c r="L696" s="3" t="s">
        <v>1161</v>
      </c>
      <c r="M696" s="22" t="s">
        <v>1153</v>
      </c>
      <c r="N696" s="57">
        <v>45505</v>
      </c>
      <c r="O696" s="22">
        <f>INDEX(Auxiliar!$D$5:$F$13,MATCH(Table1[[#This Row],[Tipologia_Testes]],Auxiliar!$B$5:$B$13,0),MATCH(Table1[[#This Row],[Complexidade]],Auxiliar!$D$4:$F$4,0))</f>
        <v>8</v>
      </c>
      <c r="P696" s="3"/>
      <c r="Q696" s="3" t="s">
        <v>1187</v>
      </c>
      <c r="R696" s="48">
        <v>45261</v>
      </c>
      <c r="S696" s="3"/>
      <c r="T696" s="187">
        <v>45490</v>
      </c>
      <c r="U696" s="187">
        <v>45504</v>
      </c>
      <c r="V696" s="187">
        <v>45504</v>
      </c>
      <c r="W696" s="3">
        <f>VLOOKUP(Table1[[#This Row],[Status]],Auxiliar!$B$16:$D$23,3,0)*Table1[[#This Row],[Estimação (horas)]]</f>
        <v>4</v>
      </c>
      <c r="X696" s="3"/>
    </row>
    <row r="697" spans="2:24" ht="17.399999999999999">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1158</v>
      </c>
      <c r="L697" s="3" t="s">
        <v>1161</v>
      </c>
      <c r="M697" s="22" t="s">
        <v>1153</v>
      </c>
      <c r="N697" s="57">
        <v>45505</v>
      </c>
      <c r="O697" s="22">
        <f>INDEX(Auxiliar!$D$5:$F$13,MATCH(Table1[[#This Row],[Tipologia_Testes]],Auxiliar!$B$5:$B$13,0),MATCH(Table1[[#This Row],[Complexidade]],Auxiliar!$D$4:$F$4,0))</f>
        <v>0.1</v>
      </c>
      <c r="P697" s="3"/>
      <c r="Q697" s="3" t="s">
        <v>1187</v>
      </c>
      <c r="R697" s="48">
        <v>45261</v>
      </c>
      <c r="S697" s="3"/>
      <c r="T697" s="187">
        <v>45490</v>
      </c>
      <c r="U697" s="187">
        <v>45504</v>
      </c>
      <c r="V697" s="187">
        <v>45504</v>
      </c>
      <c r="W697" s="3">
        <f>VLOOKUP(Table1[[#This Row],[Status]],Auxiliar!$B$16:$D$23,3,0)*Table1[[#This Row],[Estimação (horas)]]</f>
        <v>0.05</v>
      </c>
      <c r="X697" s="3"/>
    </row>
    <row r="698" spans="2:24" ht="17.399999999999999">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1154</v>
      </c>
      <c r="L698" s="3" t="s">
        <v>1161</v>
      </c>
      <c r="M698" s="22" t="s">
        <v>1153</v>
      </c>
      <c r="N698" s="57">
        <v>45505</v>
      </c>
      <c r="O698" s="22">
        <f>INDEX(Auxiliar!$D$5:$F$13,MATCH(Table1[[#This Row],[Tipologia_Testes]],Auxiliar!$B$5:$B$13,0),MATCH(Table1[[#This Row],[Complexidade]],Auxiliar!$D$4:$F$4,0))</f>
        <v>8</v>
      </c>
      <c r="P698" s="3"/>
      <c r="Q698" s="3" t="s">
        <v>1187</v>
      </c>
      <c r="R698" s="48">
        <v>45261</v>
      </c>
      <c r="S698" s="3"/>
      <c r="T698" s="187">
        <v>45490</v>
      </c>
      <c r="U698" s="187">
        <v>45504</v>
      </c>
      <c r="V698" s="187">
        <v>45504</v>
      </c>
      <c r="W698" s="3">
        <f>VLOOKUP(Table1[[#This Row],[Status]],Auxiliar!$B$16:$D$23,3,0)*Table1[[#This Row],[Estimação (horas)]]</f>
        <v>4</v>
      </c>
      <c r="X698" s="3"/>
    </row>
    <row r="699" spans="2:24" ht="17.399999999999999">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1155</v>
      </c>
      <c r="L699" s="3" t="s">
        <v>1161</v>
      </c>
      <c r="M699" s="22" t="s">
        <v>1153</v>
      </c>
      <c r="N699" s="57">
        <v>45505</v>
      </c>
      <c r="O699" s="22">
        <f>INDEX(Auxiliar!$D$5:$F$13,MATCH(Table1[[#This Row],[Tipologia_Testes]],Auxiliar!$B$5:$B$13,0),MATCH(Table1[[#This Row],[Complexidade]],Auxiliar!$D$4:$F$4,0))</f>
        <v>8</v>
      </c>
      <c r="P699" s="3"/>
      <c r="Q699" s="3" t="s">
        <v>1187</v>
      </c>
      <c r="R699" s="48">
        <v>45261</v>
      </c>
      <c r="S699" s="3"/>
      <c r="T699" s="187">
        <v>45490</v>
      </c>
      <c r="U699" s="187">
        <v>45504</v>
      </c>
      <c r="V699" s="187">
        <v>45504</v>
      </c>
      <c r="W699" s="3">
        <f>VLOOKUP(Table1[[#This Row],[Status]],Auxiliar!$B$16:$D$23,3,0)*Table1[[#This Row],[Estimação (horas)]]</f>
        <v>4</v>
      </c>
      <c r="X699" s="3"/>
    </row>
    <row r="700" spans="2:24" ht="17.399999999999999">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1158</v>
      </c>
      <c r="L700" s="3" t="s">
        <v>1161</v>
      </c>
      <c r="M700" s="22" t="s">
        <v>1153</v>
      </c>
      <c r="N700" s="57">
        <v>45505</v>
      </c>
      <c r="O700" s="22">
        <f>INDEX(Auxiliar!$D$5:$F$13,MATCH(Table1[[#This Row],[Tipologia_Testes]],Auxiliar!$B$5:$B$13,0),MATCH(Table1[[#This Row],[Complexidade]],Auxiliar!$D$4:$F$4,0))</f>
        <v>0.1</v>
      </c>
      <c r="P700" s="3"/>
      <c r="Q700" s="3" t="s">
        <v>1187</v>
      </c>
      <c r="R700" s="48">
        <v>45261</v>
      </c>
      <c r="S700" s="3"/>
      <c r="T700" s="187">
        <v>45490</v>
      </c>
      <c r="U700" s="187">
        <v>45504</v>
      </c>
      <c r="V700" s="187">
        <v>45504</v>
      </c>
      <c r="W700" s="3">
        <f>VLOOKUP(Table1[[#This Row],[Status]],Auxiliar!$B$16:$D$23,3,0)*Table1[[#This Row],[Estimação (horas)]]</f>
        <v>0.05</v>
      </c>
      <c r="X700" s="3"/>
    </row>
    <row r="701" spans="2:24" ht="17.399999999999999">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1154</v>
      </c>
      <c r="L701" s="3" t="s">
        <v>1161</v>
      </c>
      <c r="M701" s="22" t="s">
        <v>1153</v>
      </c>
      <c r="N701" s="57">
        <v>45505</v>
      </c>
      <c r="O701" s="22">
        <f>INDEX(Auxiliar!$D$5:$F$13,MATCH(Table1[[#This Row],[Tipologia_Testes]],Auxiliar!$B$5:$B$13,0),MATCH(Table1[[#This Row],[Complexidade]],Auxiliar!$D$4:$F$4,0))</f>
        <v>8</v>
      </c>
      <c r="P701" s="3"/>
      <c r="Q701" s="3" t="s">
        <v>1187</v>
      </c>
      <c r="R701" s="48">
        <v>45261</v>
      </c>
      <c r="S701" s="3"/>
      <c r="T701" s="187">
        <v>45490</v>
      </c>
      <c r="U701" s="187">
        <v>45504</v>
      </c>
      <c r="V701" s="187">
        <v>45504</v>
      </c>
      <c r="W701" s="3">
        <f>VLOOKUP(Table1[[#This Row],[Status]],Auxiliar!$B$16:$D$23,3,0)*Table1[[#This Row],[Estimação (horas)]]</f>
        <v>4</v>
      </c>
      <c r="X701" s="3"/>
    </row>
    <row r="702" spans="2:24" ht="17.399999999999999">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1155</v>
      </c>
      <c r="L702" s="3" t="s">
        <v>1161</v>
      </c>
      <c r="M702" s="22" t="s">
        <v>1153</v>
      </c>
      <c r="N702" s="57">
        <v>45505</v>
      </c>
      <c r="O702" s="22">
        <f>INDEX(Auxiliar!$D$5:$F$13,MATCH(Table1[[#This Row],[Tipologia_Testes]],Auxiliar!$B$5:$B$13,0),MATCH(Table1[[#This Row],[Complexidade]],Auxiliar!$D$4:$F$4,0))</f>
        <v>8</v>
      </c>
      <c r="P702" s="3"/>
      <c r="Q702" s="3" t="s">
        <v>1187</v>
      </c>
      <c r="R702" s="48">
        <v>45261</v>
      </c>
      <c r="S702" s="3"/>
      <c r="T702" s="187">
        <v>45490</v>
      </c>
      <c r="U702" s="187">
        <v>45504</v>
      </c>
      <c r="V702" s="187">
        <v>45504</v>
      </c>
      <c r="W702" s="3">
        <f>VLOOKUP(Table1[[#This Row],[Status]],Auxiliar!$B$16:$D$23,3,0)*Table1[[#This Row],[Estimação (horas)]]</f>
        <v>4</v>
      </c>
      <c r="X702" s="3"/>
    </row>
    <row r="703" spans="2:24" ht="17.399999999999999">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1158</v>
      </c>
      <c r="L703" s="3" t="s">
        <v>1161</v>
      </c>
      <c r="M703" s="22" t="s">
        <v>1153</v>
      </c>
      <c r="N703" s="57">
        <v>45505</v>
      </c>
      <c r="O703" s="22">
        <f>INDEX(Auxiliar!$D$5:$F$13,MATCH(Table1[[#This Row],[Tipologia_Testes]],Auxiliar!$B$5:$B$13,0),MATCH(Table1[[#This Row],[Complexidade]],Auxiliar!$D$4:$F$4,0))</f>
        <v>0.1</v>
      </c>
      <c r="P703" s="3"/>
      <c r="Q703" s="3" t="s">
        <v>1187</v>
      </c>
      <c r="R703" s="48">
        <v>45261</v>
      </c>
      <c r="S703" s="3"/>
      <c r="T703" s="187">
        <v>45490</v>
      </c>
      <c r="U703" s="187">
        <v>45504</v>
      </c>
      <c r="V703" s="187">
        <v>45504</v>
      </c>
      <c r="W703" s="3">
        <f>VLOOKUP(Table1[[#This Row],[Status]],Auxiliar!$B$16:$D$23,3,0)*Table1[[#This Row],[Estimação (horas)]]</f>
        <v>0.05</v>
      </c>
      <c r="X703" s="3"/>
    </row>
    <row r="704" spans="2:24" ht="17.399999999999999">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1154</v>
      </c>
      <c r="L704" s="3" t="s">
        <v>1161</v>
      </c>
      <c r="M704" s="22" t="s">
        <v>1153</v>
      </c>
      <c r="N704" s="57">
        <v>45505</v>
      </c>
      <c r="O704" s="22">
        <f>INDEX(Auxiliar!$D$5:$F$13,MATCH(Table1[[#This Row],[Tipologia_Testes]],Auxiliar!$B$5:$B$13,0),MATCH(Table1[[#This Row],[Complexidade]],Auxiliar!$D$4:$F$4,0))</f>
        <v>8</v>
      </c>
      <c r="P704" s="3"/>
      <c r="Q704" s="3" t="s">
        <v>1187</v>
      </c>
      <c r="R704" s="48">
        <v>45261</v>
      </c>
      <c r="S704" s="3"/>
      <c r="T704" s="187">
        <v>45490</v>
      </c>
      <c r="U704" s="187">
        <v>45504</v>
      </c>
      <c r="V704" s="187">
        <v>45504</v>
      </c>
      <c r="W704" s="3">
        <f>VLOOKUP(Table1[[#This Row],[Status]],Auxiliar!$B$16:$D$23,3,0)*Table1[[#This Row],[Estimação (horas)]]</f>
        <v>4</v>
      </c>
      <c r="X704" s="3"/>
    </row>
    <row r="705" spans="2:24" ht="17.399999999999999">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1155</v>
      </c>
      <c r="L705" s="3" t="s">
        <v>1161</v>
      </c>
      <c r="M705" s="22" t="s">
        <v>1153</v>
      </c>
      <c r="N705" s="57">
        <v>45505</v>
      </c>
      <c r="O705" s="22">
        <f>INDEX(Auxiliar!$D$5:$F$13,MATCH(Table1[[#This Row],[Tipologia_Testes]],Auxiliar!$B$5:$B$13,0),MATCH(Table1[[#This Row],[Complexidade]],Auxiliar!$D$4:$F$4,0))</f>
        <v>8</v>
      </c>
      <c r="P705" s="3"/>
      <c r="Q705" s="3" t="s">
        <v>1187</v>
      </c>
      <c r="R705" s="48">
        <v>45261</v>
      </c>
      <c r="S705" s="3"/>
      <c r="T705" s="187">
        <v>45490</v>
      </c>
      <c r="U705" s="187">
        <v>45504</v>
      </c>
      <c r="V705" s="187">
        <v>45504</v>
      </c>
      <c r="W705" s="3">
        <f>VLOOKUP(Table1[[#This Row],[Status]],Auxiliar!$B$16:$D$23,3,0)*Table1[[#This Row],[Estimação (horas)]]</f>
        <v>4</v>
      </c>
      <c r="X705" s="3"/>
    </row>
    <row r="706" spans="2:24" ht="17.399999999999999">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1158</v>
      </c>
      <c r="L706" s="3" t="s">
        <v>1161</v>
      </c>
      <c r="M706" s="22" t="s">
        <v>1153</v>
      </c>
      <c r="N706" s="57">
        <v>45505</v>
      </c>
      <c r="O706" s="22">
        <f>INDEX(Auxiliar!$D$5:$F$13,MATCH(Table1[[#This Row],[Tipologia_Testes]],Auxiliar!$B$5:$B$13,0),MATCH(Table1[[#This Row],[Complexidade]],Auxiliar!$D$4:$F$4,0))</f>
        <v>0.1</v>
      </c>
      <c r="P706" s="3"/>
      <c r="Q706" s="3" t="s">
        <v>1187</v>
      </c>
      <c r="R706" s="48">
        <v>45261</v>
      </c>
      <c r="S706" s="3"/>
      <c r="T706" s="187">
        <v>45490</v>
      </c>
      <c r="U706" s="187">
        <v>45504</v>
      </c>
      <c r="V706" s="187">
        <v>45504</v>
      </c>
      <c r="W706" s="3">
        <f>VLOOKUP(Table1[[#This Row],[Status]],Auxiliar!$B$16:$D$23,3,0)*Table1[[#This Row],[Estimação (horas)]]</f>
        <v>0.05</v>
      </c>
      <c r="X706" s="3"/>
    </row>
    <row r="707" spans="2:24" ht="17.399999999999999">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1154</v>
      </c>
      <c r="L707" s="29" t="s">
        <v>1152</v>
      </c>
      <c r="M707" s="22" t="s">
        <v>1153</v>
      </c>
      <c r="N707" s="57">
        <v>45505</v>
      </c>
      <c r="O707" s="22">
        <f>INDEX(Auxiliar!$D$5:$F$13,MATCH(Table1[[#This Row],[Tipologia_Testes]],Auxiliar!$B$5:$B$13,0),MATCH(Table1[[#This Row],[Complexidade]],Auxiliar!$D$4:$F$4,0))</f>
        <v>8</v>
      </c>
      <c r="P707" s="3" t="s">
        <v>1203</v>
      </c>
      <c r="Q707" s="3" t="s">
        <v>1187</v>
      </c>
      <c r="R707" s="48">
        <v>45261</v>
      </c>
      <c r="S707" s="3"/>
      <c r="T707" s="3"/>
      <c r="U707" s="3"/>
      <c r="V707" s="187">
        <v>45504</v>
      </c>
      <c r="W707" s="3">
        <f>VLOOKUP(Table1[[#This Row],[Status]],Auxiliar!$B$16:$D$23,3,0)*Table1[[#This Row],[Estimação (horas)]]</f>
        <v>4</v>
      </c>
      <c r="X707" s="3"/>
    </row>
    <row r="708" spans="2:24" ht="17.399999999999999">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1155</v>
      </c>
      <c r="L708" s="29" t="s">
        <v>1152</v>
      </c>
      <c r="M708" s="22" t="s">
        <v>1153</v>
      </c>
      <c r="N708" s="57">
        <v>45505</v>
      </c>
      <c r="O708" s="22">
        <f>INDEX(Auxiliar!$D$5:$F$13,MATCH(Table1[[#This Row],[Tipologia_Testes]],Auxiliar!$B$5:$B$13,0),MATCH(Table1[[#This Row],[Complexidade]],Auxiliar!$D$4:$F$4,0))</f>
        <v>8</v>
      </c>
      <c r="P708" s="3" t="s">
        <v>1203</v>
      </c>
      <c r="Q708" s="3" t="s">
        <v>1187</v>
      </c>
      <c r="R708" s="48">
        <v>45261</v>
      </c>
      <c r="S708" s="3"/>
      <c r="T708" s="3"/>
      <c r="U708" s="3"/>
      <c r="V708" s="187">
        <v>45504</v>
      </c>
      <c r="W708" s="3">
        <f>VLOOKUP(Table1[[#This Row],[Status]],Auxiliar!$B$16:$D$23,3,0)*Table1[[#This Row],[Estimação (horas)]]</f>
        <v>4</v>
      </c>
      <c r="X708" s="3"/>
    </row>
    <row r="709" spans="2:24" ht="17.399999999999999">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1158</v>
      </c>
      <c r="L709" s="29" t="s">
        <v>1152</v>
      </c>
      <c r="M709" s="22" t="s">
        <v>1153</v>
      </c>
      <c r="N709" s="57">
        <v>45505</v>
      </c>
      <c r="O709" s="22">
        <f>INDEX(Auxiliar!$D$5:$F$13,MATCH(Table1[[#This Row],[Tipologia_Testes]],Auxiliar!$B$5:$B$13,0),MATCH(Table1[[#This Row],[Complexidade]],Auxiliar!$D$4:$F$4,0))</f>
        <v>0.1</v>
      </c>
      <c r="P709" s="3" t="s">
        <v>1203</v>
      </c>
      <c r="Q709" s="3" t="s">
        <v>1187</v>
      </c>
      <c r="R709" s="48">
        <v>45261</v>
      </c>
      <c r="S709" s="3"/>
      <c r="T709" s="3"/>
      <c r="U709" s="3"/>
      <c r="V709" s="187">
        <v>45504</v>
      </c>
      <c r="W709" s="3">
        <f>VLOOKUP(Table1[[#This Row],[Status]],Auxiliar!$B$16:$D$23,3,0)*Table1[[#This Row],[Estimação (horas)]]</f>
        <v>0.05</v>
      </c>
      <c r="X709" s="3"/>
    </row>
    <row r="710" spans="2:24" ht="17.399999999999999">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1154</v>
      </c>
      <c r="L710" s="3" t="s">
        <v>1161</v>
      </c>
      <c r="M710" s="22" t="s">
        <v>1172</v>
      </c>
      <c r="N710" s="57">
        <v>45505</v>
      </c>
      <c r="O710" s="22">
        <f>INDEX(Auxiliar!$D$5:$F$13,MATCH(Table1[[#This Row],[Tipologia_Testes]],Auxiliar!$B$5:$B$13,0),MATCH(Table1[[#This Row],[Complexidade]],Auxiliar!$D$4:$F$4,0))</f>
        <v>4</v>
      </c>
      <c r="P710" s="124" t="s">
        <v>1204</v>
      </c>
      <c r="Q710" s="3" t="s">
        <v>1187</v>
      </c>
      <c r="R710" s="48">
        <v>45261</v>
      </c>
      <c r="S710" s="3"/>
      <c r="T710" s="187">
        <v>45490</v>
      </c>
      <c r="U710" s="187">
        <v>45504</v>
      </c>
      <c r="V710" s="187">
        <v>45504</v>
      </c>
      <c r="W710" s="3">
        <f>VLOOKUP(Table1[[#This Row],[Status]],Auxiliar!$B$16:$D$23,3,0)*Table1[[#This Row],[Estimação (horas)]]</f>
        <v>2</v>
      </c>
      <c r="X710" s="3"/>
    </row>
    <row r="711" spans="2:24" ht="17.399999999999999">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1155</v>
      </c>
      <c r="L711" s="3" t="s">
        <v>1161</v>
      </c>
      <c r="M711" s="22" t="s">
        <v>1172</v>
      </c>
      <c r="N711" s="57">
        <v>45505</v>
      </c>
      <c r="O711" s="22">
        <f>INDEX(Auxiliar!$D$5:$F$13,MATCH(Table1[[#This Row],[Tipologia_Testes]],Auxiliar!$B$5:$B$13,0),MATCH(Table1[[#This Row],[Complexidade]],Auxiliar!$D$4:$F$4,0))</f>
        <v>4</v>
      </c>
      <c r="P711" s="124" t="s">
        <v>1204</v>
      </c>
      <c r="Q711" s="3" t="s">
        <v>1187</v>
      </c>
      <c r="R711" s="48">
        <v>45261</v>
      </c>
      <c r="S711" s="3"/>
      <c r="T711" s="187">
        <v>45490</v>
      </c>
      <c r="U711" s="187">
        <v>45504</v>
      </c>
      <c r="V711" s="187">
        <v>45504</v>
      </c>
      <c r="W711" s="3">
        <f>VLOOKUP(Table1[[#This Row],[Status]],Auxiliar!$B$16:$D$23,3,0)*Table1[[#This Row],[Estimação (horas)]]</f>
        <v>2</v>
      </c>
      <c r="X711" s="3"/>
    </row>
    <row r="712" spans="2:24" ht="17.399999999999999">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1158</v>
      </c>
      <c r="L712" s="3" t="s">
        <v>1161</v>
      </c>
      <c r="M712" s="22" t="s">
        <v>1172</v>
      </c>
      <c r="N712" s="57">
        <v>45505</v>
      </c>
      <c r="O712" s="22">
        <f>INDEX(Auxiliar!$D$5:$F$13,MATCH(Table1[[#This Row],[Tipologia_Testes]],Auxiliar!$B$5:$B$13,0),MATCH(Table1[[#This Row],[Complexidade]],Auxiliar!$D$4:$F$4,0))</f>
        <v>0.1</v>
      </c>
      <c r="P712" s="124" t="s">
        <v>1204</v>
      </c>
      <c r="Q712" s="3" t="s">
        <v>1187</v>
      </c>
      <c r="R712" s="48">
        <v>45261</v>
      </c>
      <c r="S712" s="3"/>
      <c r="T712" s="187">
        <v>45490</v>
      </c>
      <c r="U712" s="187">
        <v>45504</v>
      </c>
      <c r="V712" s="187">
        <v>45504</v>
      </c>
      <c r="W712" s="3">
        <f>VLOOKUP(Table1[[#This Row],[Status]],Auxiliar!$B$16:$D$23,3,0)*Table1[[#This Row],[Estimação (horas)]]</f>
        <v>0.05</v>
      </c>
      <c r="X712" s="3"/>
    </row>
    <row r="713" spans="2:24" ht="17.399999999999999">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1154</v>
      </c>
      <c r="L713" s="3" t="s">
        <v>1161</v>
      </c>
      <c r="M713" s="22" t="s">
        <v>1172</v>
      </c>
      <c r="N713" s="57">
        <v>45505</v>
      </c>
      <c r="O713" s="22">
        <f>INDEX(Auxiliar!$D$5:$F$13,MATCH(Table1[[#This Row],[Tipologia_Testes]],Auxiliar!$B$5:$B$13,0),MATCH(Table1[[#This Row],[Complexidade]],Auxiliar!$D$4:$F$4,0))</f>
        <v>4</v>
      </c>
      <c r="P713" s="3"/>
      <c r="Q713" s="3" t="s">
        <v>1187</v>
      </c>
      <c r="R713" s="48">
        <v>45261</v>
      </c>
      <c r="S713" s="3"/>
      <c r="T713" s="187">
        <v>45490</v>
      </c>
      <c r="U713" s="187">
        <v>45504</v>
      </c>
      <c r="V713" s="187">
        <v>45504</v>
      </c>
      <c r="W713" s="3">
        <f>VLOOKUP(Table1[[#This Row],[Status]],Auxiliar!$B$16:$D$23,3,0)*Table1[[#This Row],[Estimação (horas)]]</f>
        <v>2</v>
      </c>
      <c r="X713" s="3"/>
    </row>
    <row r="714" spans="2:24" ht="17.399999999999999">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1155</v>
      </c>
      <c r="L714" s="3" t="s">
        <v>1161</v>
      </c>
      <c r="M714" s="22" t="s">
        <v>1172</v>
      </c>
      <c r="N714" s="57">
        <v>45505</v>
      </c>
      <c r="O714" s="22">
        <f>INDEX(Auxiliar!$D$5:$F$13,MATCH(Table1[[#This Row],[Tipologia_Testes]],Auxiliar!$B$5:$B$13,0),MATCH(Table1[[#This Row],[Complexidade]],Auxiliar!$D$4:$F$4,0))</f>
        <v>4</v>
      </c>
      <c r="P714" s="3"/>
      <c r="Q714" s="3" t="s">
        <v>1187</v>
      </c>
      <c r="R714" s="48">
        <v>45261</v>
      </c>
      <c r="S714" s="3"/>
      <c r="T714" s="187">
        <v>45490</v>
      </c>
      <c r="U714" s="187">
        <v>45504</v>
      </c>
      <c r="V714" s="187">
        <v>45504</v>
      </c>
      <c r="W714" s="3">
        <f>VLOOKUP(Table1[[#This Row],[Status]],Auxiliar!$B$16:$D$23,3,0)*Table1[[#This Row],[Estimação (horas)]]</f>
        <v>2</v>
      </c>
      <c r="X714" s="3"/>
    </row>
    <row r="715" spans="2:24" ht="17.399999999999999">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1158</v>
      </c>
      <c r="L715" s="3" t="s">
        <v>1161</v>
      </c>
      <c r="M715" s="22" t="s">
        <v>1172</v>
      </c>
      <c r="N715" s="57">
        <v>45505</v>
      </c>
      <c r="O715" s="22">
        <f>INDEX(Auxiliar!$D$5:$F$13,MATCH(Table1[[#This Row],[Tipologia_Testes]],Auxiliar!$B$5:$B$13,0),MATCH(Table1[[#This Row],[Complexidade]],Auxiliar!$D$4:$F$4,0))</f>
        <v>0.1</v>
      </c>
      <c r="P715" s="3"/>
      <c r="Q715" s="3" t="s">
        <v>1187</v>
      </c>
      <c r="R715" s="48">
        <v>45261</v>
      </c>
      <c r="S715" s="3"/>
      <c r="T715" s="187">
        <v>45490</v>
      </c>
      <c r="U715" s="187">
        <v>45504</v>
      </c>
      <c r="V715" s="187">
        <v>45504</v>
      </c>
      <c r="W715" s="3">
        <f>VLOOKUP(Table1[[#This Row],[Status]],Auxiliar!$B$16:$D$23,3,0)*Table1[[#This Row],[Estimação (horas)]]</f>
        <v>0.05</v>
      </c>
      <c r="X715" s="3"/>
    </row>
    <row r="716" spans="2:24" ht="17.399999999999999">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3"/>
      <c r="U716" s="3"/>
      <c r="V716" s="187">
        <v>45504</v>
      </c>
      <c r="W716" s="3">
        <f>VLOOKUP(Table1[[#This Row],[Status]],Auxiliar!$B$16:$D$23,3,0)*Table1[[#This Row],[Estimação (horas)]]</f>
        <v>4</v>
      </c>
      <c r="X716" s="3"/>
    </row>
    <row r="717" spans="2:24" ht="17.399999999999999">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3"/>
      <c r="U717" s="3"/>
      <c r="V717" s="187">
        <v>45504</v>
      </c>
      <c r="W717" s="3">
        <f>VLOOKUP(Table1[[#This Row],[Status]],Auxiliar!$B$16:$D$23,3,0)*Table1[[#This Row],[Estimação (horas)]]</f>
        <v>4</v>
      </c>
      <c r="X717" s="3"/>
    </row>
    <row r="718" spans="2:24" ht="17.399999999999999">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3"/>
      <c r="U718" s="3"/>
      <c r="V718" s="187">
        <v>45504</v>
      </c>
      <c r="W718" s="3">
        <f>VLOOKUP(Table1[[#This Row],[Status]],Auxiliar!$B$16:$D$23,3,0)*Table1[[#This Row],[Estimação (horas)]]</f>
        <v>0.05</v>
      </c>
      <c r="X718" s="3"/>
    </row>
    <row r="719" spans="2:24" ht="17.399999999999999">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3"/>
      <c r="U719" s="3"/>
      <c r="V719" s="187">
        <v>45504</v>
      </c>
      <c r="W719" s="3">
        <f>VLOOKUP(Table1[[#This Row],[Status]],Auxiliar!$B$16:$D$23,3,0)*Table1[[#This Row],[Estimação (horas)]]</f>
        <v>4</v>
      </c>
      <c r="X719" s="3"/>
    </row>
    <row r="720" spans="2:24" ht="17.399999999999999">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3"/>
      <c r="U720" s="3"/>
      <c r="V720" s="187">
        <v>45504</v>
      </c>
      <c r="W720" s="3">
        <f>VLOOKUP(Table1[[#This Row],[Status]],Auxiliar!$B$16:$D$23,3,0)*Table1[[#This Row],[Estimação (horas)]]</f>
        <v>4</v>
      </c>
      <c r="X720" s="3"/>
    </row>
    <row r="721" spans="2:24" ht="17.399999999999999">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3"/>
      <c r="U721" s="3"/>
      <c r="V721" s="187">
        <v>45504</v>
      </c>
      <c r="W721" s="3">
        <f>VLOOKUP(Table1[[#This Row],[Status]],Auxiliar!$B$16:$D$23,3,0)*Table1[[#This Row],[Estimação (horas)]]</f>
        <v>0.05</v>
      </c>
      <c r="X721" s="3"/>
    </row>
    <row r="722" spans="2:24" ht="17.399999999999999">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3"/>
      <c r="U722" s="3"/>
      <c r="V722" s="187">
        <v>45504</v>
      </c>
      <c r="W722" s="3">
        <f>VLOOKUP(Table1[[#This Row],[Status]],Auxiliar!$B$16:$D$23,3,0)*Table1[[#This Row],[Estimação (horas)]]</f>
        <v>1</v>
      </c>
      <c r="X722" s="3"/>
    </row>
    <row r="723" spans="2:24" ht="17.399999999999999">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3"/>
      <c r="U723" s="3"/>
      <c r="V723" s="187">
        <v>45504</v>
      </c>
      <c r="W723" s="3">
        <f>VLOOKUP(Table1[[#This Row],[Status]],Auxiliar!$B$16:$D$23,3,0)*Table1[[#This Row],[Estimação (horas)]]</f>
        <v>1</v>
      </c>
      <c r="X723" s="3"/>
    </row>
    <row r="724" spans="2:24" ht="17.399999999999999">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3"/>
      <c r="U724" s="3"/>
      <c r="V724" s="187">
        <v>45504</v>
      </c>
      <c r="W724" s="3">
        <f>VLOOKUP(Table1[[#This Row],[Status]],Auxiliar!$B$16:$D$23,3,0)*Table1[[#This Row],[Estimação (horas)]]</f>
        <v>0.05</v>
      </c>
      <c r="X724" s="3"/>
    </row>
    <row r="725" spans="2:24" ht="17.399999999999999">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3"/>
      <c r="U725" s="3"/>
      <c r="V725" s="187">
        <v>45504</v>
      </c>
      <c r="W725" s="3">
        <f>VLOOKUP(Table1[[#This Row],[Status]],Auxiliar!$B$16:$D$23,3,0)*Table1[[#This Row],[Estimação (horas)]]</f>
        <v>1</v>
      </c>
      <c r="X725" s="3"/>
    </row>
    <row r="726" spans="2:24" ht="17.399999999999999">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3"/>
      <c r="U726" s="3"/>
      <c r="V726" s="187">
        <v>45504</v>
      </c>
      <c r="W726" s="3">
        <f>VLOOKUP(Table1[[#This Row],[Status]],Auxiliar!$B$16:$D$23,3,0)*Table1[[#This Row],[Estimação (horas)]]</f>
        <v>1</v>
      </c>
      <c r="X726" s="3"/>
    </row>
    <row r="727" spans="2:24" ht="17.399999999999999">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3"/>
      <c r="U727" s="3"/>
      <c r="V727" s="187">
        <v>45504</v>
      </c>
      <c r="W727" s="3">
        <f>VLOOKUP(Table1[[#This Row],[Status]],Auxiliar!$B$16:$D$23,3,0)*Table1[[#This Row],[Estimação (horas)]]</f>
        <v>0.05</v>
      </c>
      <c r="X727" s="3"/>
    </row>
    <row r="728" spans="2:24" ht="17.399999999999999">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3"/>
      <c r="U728" s="3"/>
      <c r="V728" s="187">
        <v>45504</v>
      </c>
      <c r="W728" s="3">
        <f>VLOOKUP(Table1[[#This Row],[Status]],Auxiliar!$B$16:$D$23,3,0)*Table1[[#This Row],[Estimação (horas)]]</f>
        <v>1</v>
      </c>
      <c r="X728" s="3"/>
    </row>
    <row r="729" spans="2:24" ht="17.399999999999999">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3"/>
      <c r="U729" s="3"/>
      <c r="V729" s="187">
        <v>45504</v>
      </c>
      <c r="W729" s="3">
        <f>VLOOKUP(Table1[[#This Row],[Status]],Auxiliar!$B$16:$D$23,3,0)*Table1[[#This Row],[Estimação (horas)]]</f>
        <v>1</v>
      </c>
      <c r="X729" s="3"/>
    </row>
    <row r="730" spans="2:24" ht="17.399999999999999">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3"/>
      <c r="U730" s="3"/>
      <c r="V730" s="187">
        <v>45504</v>
      </c>
      <c r="W730" s="3">
        <f>VLOOKUP(Table1[[#This Row],[Status]],Auxiliar!$B$16:$D$23,3,0)*Table1[[#This Row],[Estimação (horas)]]</f>
        <v>0.05</v>
      </c>
      <c r="X730" s="3"/>
    </row>
    <row r="731" spans="2:24" ht="17.399999999999999">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3"/>
      <c r="U731" s="3"/>
      <c r="V731" s="187">
        <v>45504</v>
      </c>
      <c r="W731" s="3">
        <f>VLOOKUP(Table1[[#This Row],[Status]],Auxiliar!$B$16:$D$23,3,0)*Table1[[#This Row],[Estimação (horas)]]</f>
        <v>1</v>
      </c>
      <c r="X731" s="3"/>
    </row>
    <row r="732" spans="2:24" ht="17.399999999999999">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3"/>
      <c r="U732" s="3"/>
      <c r="V732" s="187">
        <v>45504</v>
      </c>
      <c r="W732" s="3">
        <f>VLOOKUP(Table1[[#This Row],[Status]],Auxiliar!$B$16:$D$23,3,0)*Table1[[#This Row],[Estimação (horas)]]</f>
        <v>1</v>
      </c>
      <c r="X732" s="3"/>
    </row>
    <row r="733" spans="2:24" ht="17.399999999999999">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3"/>
      <c r="U733" s="3"/>
      <c r="V733" s="187">
        <v>45504</v>
      </c>
      <c r="W733" s="3">
        <f>VLOOKUP(Table1[[#This Row],[Status]],Auxiliar!$B$16:$D$23,3,0)*Table1[[#This Row],[Estimação (horas)]]</f>
        <v>0.05</v>
      </c>
      <c r="X733" s="3"/>
    </row>
    <row r="734" spans="2:24" ht="17.399999999999999">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3"/>
      <c r="U734" s="3"/>
      <c r="V734" s="187">
        <v>45504</v>
      </c>
      <c r="W734" s="3">
        <f>VLOOKUP(Table1[[#This Row],[Status]],Auxiliar!$B$16:$D$23,3,0)*Table1[[#This Row],[Estimação (horas)]]</f>
        <v>1</v>
      </c>
      <c r="X734" s="3"/>
    </row>
    <row r="735" spans="2:24" ht="17.399999999999999">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3"/>
      <c r="U735" s="3"/>
      <c r="V735" s="187">
        <v>45504</v>
      </c>
      <c r="W735" s="3">
        <f>VLOOKUP(Table1[[#This Row],[Status]],Auxiliar!$B$16:$D$23,3,0)*Table1[[#This Row],[Estimação (horas)]]</f>
        <v>1</v>
      </c>
      <c r="X735" s="3"/>
    </row>
    <row r="736" spans="2:24" ht="17.399999999999999">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3"/>
      <c r="U736" s="3"/>
      <c r="V736" s="187">
        <v>45504</v>
      </c>
      <c r="W736" s="3">
        <f>VLOOKUP(Table1[[#This Row],[Status]],Auxiliar!$B$16:$D$23,3,0)*Table1[[#This Row],[Estimação (horas)]]</f>
        <v>0.05</v>
      </c>
      <c r="X736" s="3"/>
    </row>
    <row r="737" spans="2:24" ht="17.399999999999999">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3"/>
      <c r="U737" s="3"/>
      <c r="V737" s="187">
        <v>45504</v>
      </c>
      <c r="W737" s="3">
        <f>VLOOKUP(Table1[[#This Row],[Status]],Auxiliar!$B$16:$D$23,3,0)*Table1[[#This Row],[Estimação (horas)]]</f>
        <v>1</v>
      </c>
      <c r="X737" s="3"/>
    </row>
    <row r="738" spans="2:24" ht="17.399999999999999">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3"/>
      <c r="U738" s="3"/>
      <c r="V738" s="187">
        <v>45504</v>
      </c>
      <c r="W738" s="3">
        <f>VLOOKUP(Table1[[#This Row],[Status]],Auxiliar!$B$16:$D$23,3,0)*Table1[[#This Row],[Estimação (horas)]]</f>
        <v>1</v>
      </c>
      <c r="X738" s="3"/>
    </row>
    <row r="739" spans="2:24" ht="17.399999999999999">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3"/>
      <c r="U739" s="3"/>
      <c r="V739" s="187">
        <v>45504</v>
      </c>
      <c r="W739" s="3">
        <f>VLOOKUP(Table1[[#This Row],[Status]],Auxiliar!$B$16:$D$23,3,0)*Table1[[#This Row],[Estimação (horas)]]</f>
        <v>0.05</v>
      </c>
      <c r="X739" s="3"/>
    </row>
    <row r="740" spans="2:24" ht="17.399999999999999">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3"/>
      <c r="U740" s="3"/>
      <c r="V740" s="187">
        <v>45504</v>
      </c>
      <c r="W740" s="3">
        <f>VLOOKUP(Table1[[#This Row],[Status]],Auxiliar!$B$16:$D$23,3,0)*Table1[[#This Row],[Estimação (horas)]]</f>
        <v>1</v>
      </c>
      <c r="X740" s="3"/>
    </row>
    <row r="741" spans="2:24" ht="17.399999999999999">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3"/>
      <c r="U741" s="3"/>
      <c r="V741" s="187">
        <v>45504</v>
      </c>
      <c r="W741" s="3">
        <f>VLOOKUP(Table1[[#This Row],[Status]],Auxiliar!$B$16:$D$23,3,0)*Table1[[#This Row],[Estimação (horas)]]</f>
        <v>1</v>
      </c>
      <c r="X741" s="3"/>
    </row>
    <row r="742" spans="2:24" ht="17.399999999999999">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3"/>
      <c r="U742" s="3"/>
      <c r="V742" s="187">
        <v>45504</v>
      </c>
      <c r="W742" s="3">
        <f>VLOOKUP(Table1[[#This Row],[Status]],Auxiliar!$B$16:$D$23,3,0)*Table1[[#This Row],[Estimação (horas)]]</f>
        <v>0.05</v>
      </c>
      <c r="X742" s="3"/>
    </row>
    <row r="743" spans="2:24" ht="17.399999999999999">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3"/>
      <c r="U743" s="3"/>
      <c r="V743" s="187">
        <v>45504</v>
      </c>
      <c r="W743" s="3">
        <f>VLOOKUP(Table1[[#This Row],[Status]],Auxiliar!$B$16:$D$23,3,0)*Table1[[#This Row],[Estimação (horas)]]</f>
        <v>1</v>
      </c>
      <c r="X743" s="3"/>
    </row>
    <row r="744" spans="2:24" ht="17.399999999999999">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3"/>
      <c r="U744" s="3"/>
      <c r="V744" s="187">
        <v>45504</v>
      </c>
      <c r="W744" s="3">
        <f>VLOOKUP(Table1[[#This Row],[Status]],Auxiliar!$B$16:$D$23,3,0)*Table1[[#This Row],[Estimação (horas)]]</f>
        <v>1</v>
      </c>
      <c r="X744" s="3"/>
    </row>
    <row r="745" spans="2:24" ht="17.399999999999999">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3"/>
      <c r="U745" s="3"/>
      <c r="V745" s="187">
        <v>45504</v>
      </c>
      <c r="W745" s="3">
        <f>VLOOKUP(Table1[[#This Row],[Status]],Auxiliar!$B$16:$D$23,3,0)*Table1[[#This Row],[Estimação (horas)]]</f>
        <v>0.05</v>
      </c>
      <c r="X745" s="3"/>
    </row>
    <row r="746" spans="2:24" ht="17.399999999999999">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7.399999999999999">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7.399999999999999">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7.399999999999999">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7">
        <v>45490</v>
      </c>
      <c r="U749" s="187">
        <v>45504</v>
      </c>
      <c r="V749" s="187">
        <v>45504</v>
      </c>
      <c r="W749" s="3">
        <f>VLOOKUP(Table1[[#This Row],[Status]],Auxiliar!$B$16:$D$23,3,0)*Table1[[#This Row],[Estimação (horas)]]</f>
        <v>2</v>
      </c>
      <c r="X749" s="3"/>
    </row>
    <row r="750" spans="2:24" ht="17.399999999999999">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7">
        <v>45490</v>
      </c>
      <c r="U750" s="187">
        <v>45504</v>
      </c>
      <c r="V750" s="187">
        <v>45504</v>
      </c>
      <c r="W750" s="3">
        <f>VLOOKUP(Table1[[#This Row],[Status]],Auxiliar!$B$16:$D$23,3,0)*Table1[[#This Row],[Estimação (horas)]]</f>
        <v>2</v>
      </c>
      <c r="X750" s="3"/>
    </row>
    <row r="751" spans="2:24" ht="17.399999999999999">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7">
        <v>45490</v>
      </c>
      <c r="U751" s="187">
        <v>45504</v>
      </c>
      <c r="V751" s="187">
        <v>45504</v>
      </c>
      <c r="W751" s="3">
        <f>VLOOKUP(Table1[[#This Row],[Status]],Auxiliar!$B$16:$D$23,3,0)*Table1[[#This Row],[Estimação (horas)]]</f>
        <v>0.05</v>
      </c>
      <c r="X751" s="3"/>
    </row>
    <row r="752" spans="2:24" ht="17.399999999999999">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7">
        <v>45490</v>
      </c>
      <c r="U752" s="187">
        <v>45504</v>
      </c>
      <c r="V752" s="187">
        <v>45504</v>
      </c>
      <c r="W752" s="3">
        <f>VLOOKUP(Table1[[#This Row],[Status]],Auxiliar!$B$16:$D$23,3,0)*Table1[[#This Row],[Estimação (horas)]]</f>
        <v>2</v>
      </c>
      <c r="X752" s="3"/>
    </row>
    <row r="753" spans="2:24" ht="17.399999999999999">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7">
        <v>45490</v>
      </c>
      <c r="U753" s="187">
        <v>45504</v>
      </c>
      <c r="V753" s="187">
        <v>45504</v>
      </c>
      <c r="W753" s="3">
        <f>VLOOKUP(Table1[[#This Row],[Status]],Auxiliar!$B$16:$D$23,3,0)*Table1[[#This Row],[Estimação (horas)]]</f>
        <v>2</v>
      </c>
      <c r="X753" s="3"/>
    </row>
    <row r="754" spans="2:24" ht="17.399999999999999">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7">
        <v>45490</v>
      </c>
      <c r="U754" s="187">
        <v>45504</v>
      </c>
      <c r="V754" s="187">
        <v>45504</v>
      </c>
      <c r="W754" s="3">
        <f>VLOOKUP(Table1[[#This Row],[Status]],Auxiliar!$B$16:$D$23,3,0)*Table1[[#This Row],[Estimação (horas)]]</f>
        <v>0.05</v>
      </c>
      <c r="X754" s="3"/>
    </row>
    <row r="755" spans="2:24" ht="17.399999999999999">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7">
        <v>45490</v>
      </c>
      <c r="U755" s="187">
        <v>45504</v>
      </c>
      <c r="V755" s="187">
        <v>45504</v>
      </c>
      <c r="W755" s="3">
        <f>VLOOKUP(Table1[[#This Row],[Status]],Auxiliar!$B$16:$D$23,3,0)*Table1[[#This Row],[Estimação (horas)]]</f>
        <v>2</v>
      </c>
      <c r="X755" s="3"/>
    </row>
    <row r="756" spans="2:24" ht="17.399999999999999">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7">
        <v>45490</v>
      </c>
      <c r="U756" s="187">
        <v>45504</v>
      </c>
      <c r="V756" s="187">
        <v>45504</v>
      </c>
      <c r="W756" s="3">
        <f>VLOOKUP(Table1[[#This Row],[Status]],Auxiliar!$B$16:$D$23,3,0)*Table1[[#This Row],[Estimação (horas)]]</f>
        <v>2</v>
      </c>
      <c r="X756" s="3"/>
    </row>
    <row r="757" spans="2:24" ht="17.399999999999999">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7">
        <v>45490</v>
      </c>
      <c r="U757" s="187">
        <v>45504</v>
      </c>
      <c r="V757" s="187">
        <v>45504</v>
      </c>
      <c r="W757" s="3">
        <f>VLOOKUP(Table1[[#This Row],[Status]],Auxiliar!$B$16:$D$23,3,0)*Table1[[#This Row],[Estimação (horas)]]</f>
        <v>0.05</v>
      </c>
      <c r="X757" s="3"/>
    </row>
    <row r="758" spans="2:24" ht="17.399999999999999">
      <c r="B758" s="3" t="s">
        <v>28</v>
      </c>
      <c r="C758" s="3" t="s">
        <v>301</v>
      </c>
      <c r="D758" s="3" t="s">
        <v>313</v>
      </c>
      <c r="E758" s="3" t="s">
        <v>38</v>
      </c>
      <c r="F758" s="3" t="s">
        <v>312</v>
      </c>
      <c r="G758" s="3" t="s">
        <v>203</v>
      </c>
      <c r="H758" s="70" t="str">
        <f>Table1[[#This Row],[Tabela]]&amp;Table1[[#This Row],[Campo]]</f>
        <v>modesg_out_empr_info_nfinzcliente</v>
      </c>
      <c r="I758" s="4" t="s">
        <v>477</v>
      </c>
      <c r="J758" s="67">
        <f>VLOOKUP(Table1[[#This Row],[Status]],Auxiliar!$B$16:$C$23,2,0)</f>
        <v>1</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2</v>
      </c>
      <c r="X758" s="3"/>
    </row>
    <row r="759" spans="2:24" ht="17.399999999999999">
      <c r="B759" s="3" t="s">
        <v>28</v>
      </c>
      <c r="C759" s="3" t="s">
        <v>301</v>
      </c>
      <c r="D759" s="3" t="s">
        <v>313</v>
      </c>
      <c r="E759" s="3" t="s">
        <v>38</v>
      </c>
      <c r="F759" s="3" t="s">
        <v>312</v>
      </c>
      <c r="G759" s="3" t="s">
        <v>203</v>
      </c>
      <c r="H759" s="70" t="str">
        <f>Table1[[#This Row],[Tabela]]&amp;Table1[[#This Row],[Campo]]</f>
        <v>modesg_out_empr_info_nfinzcliente</v>
      </c>
      <c r="I759" s="4" t="s">
        <v>477</v>
      </c>
      <c r="J759" s="67">
        <f>VLOOKUP(Table1[[#This Row],[Status]],Auxiliar!$B$16:$C$23,2,0)</f>
        <v>1</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2</v>
      </c>
      <c r="X759" s="3"/>
    </row>
    <row r="760" spans="2:24" ht="17.399999999999999">
      <c r="B760" s="3" t="s">
        <v>28</v>
      </c>
      <c r="C760" s="3" t="s">
        <v>301</v>
      </c>
      <c r="D760" s="3" t="s">
        <v>313</v>
      </c>
      <c r="E760" s="3" t="s">
        <v>38</v>
      </c>
      <c r="F760" s="3" t="s">
        <v>312</v>
      </c>
      <c r="G760" s="3" t="s">
        <v>203</v>
      </c>
      <c r="H760" s="70" t="str">
        <f>Table1[[#This Row],[Tabela]]&amp;Table1[[#This Row],[Campo]]</f>
        <v>modesg_out_empr_info_nfinzcliente</v>
      </c>
      <c r="I760" s="4" t="s">
        <v>477</v>
      </c>
      <c r="J760" s="67">
        <f>VLOOKUP(Table1[[#This Row],[Status]],Auxiliar!$B$16:$C$23,2,0)</f>
        <v>1</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0.1</v>
      </c>
      <c r="X760" s="3"/>
    </row>
    <row r="761" spans="2:24" ht="17.399999999999999" hidden="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3"/>
      <c r="Q761" s="3"/>
      <c r="R761" s="48">
        <v>45505</v>
      </c>
      <c r="S761" s="3"/>
      <c r="T761" s="48">
        <v>45506</v>
      </c>
      <c r="U761" s="3"/>
      <c r="V761" s="3"/>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7.399999999999999" hidden="1">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7.399999999999999" hidden="1">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7.399999999999999" hidden="1">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7.399999999999999" hidden="1">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7.399999999999999" hidden="1">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7.399999999999999" hidden="1">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69.599999999999994" hidden="1">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7.399999999999999" hidden="1">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c r="B908" s="14" t="s">
        <v>28</v>
      </c>
      <c r="C908" s="14" t="s">
        <v>178</v>
      </c>
      <c r="D908" s="14" t="s">
        <v>1225</v>
      </c>
      <c r="E908" s="3" t="s">
        <v>38</v>
      </c>
      <c r="F908" s="14" t="s">
        <v>205</v>
      </c>
      <c r="G908" s="14" t="s">
        <v>38</v>
      </c>
      <c r="H908" s="73" t="str">
        <f>Table1[[#This Row],[Tabela]]&amp;Table1[[#This Row],[Campo]]</f>
        <v>modesg_inp_emss_vclsn.a.</v>
      </c>
      <c r="I908" s="3" t="s">
        <v>480</v>
      </c>
      <c r="J908" s="50">
        <f>VLOOKUP(Table1[[#This Row],[Status]],Auxiliar!$B$16:$C$23,2,0)</f>
        <v>5</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7.399999999999999" hidden="1">
      <c r="B909" s="14" t="s">
        <v>28</v>
      </c>
      <c r="C909" s="14" t="s">
        <v>178</v>
      </c>
      <c r="D909" s="14" t="s">
        <v>1225</v>
      </c>
      <c r="E909" s="3" t="s">
        <v>38</v>
      </c>
      <c r="F909" s="14" t="s">
        <v>205</v>
      </c>
      <c r="G909" s="14" t="s">
        <v>38</v>
      </c>
      <c r="H909" s="73" t="str">
        <f>Table1[[#This Row],[Tabela]]&amp;Table1[[#This Row],[Campo]]</f>
        <v>modesg_inp_emss_vclsn.a.</v>
      </c>
      <c r="I909" s="3" t="s">
        <v>480</v>
      </c>
      <c r="J909" s="50">
        <f>VLOOKUP(Table1[[#This Row],[Status]],Auxiliar!$B$16:$C$23,2,0)</f>
        <v>5</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7.399999999999999" hidden="1">
      <c r="B910" s="14" t="s">
        <v>28</v>
      </c>
      <c r="C910" s="14" t="s">
        <v>178</v>
      </c>
      <c r="D910" s="14" t="s">
        <v>1225</v>
      </c>
      <c r="E910" s="3" t="s">
        <v>38</v>
      </c>
      <c r="F910" s="14" t="s">
        <v>206</v>
      </c>
      <c r="G910" s="14" t="s">
        <v>38</v>
      </c>
      <c r="H910" s="73" t="str">
        <f>Table1[[#This Row],[Tabela]]&amp;Table1[[#This Row],[Campo]]</f>
        <v>modesg_inp_km_medios_emss_vclsn.a.</v>
      </c>
      <c r="I910" s="3" t="s">
        <v>480</v>
      </c>
      <c r="J910" s="50">
        <f>VLOOKUP(Table1[[#This Row],[Status]],Auxiliar!$B$16:$C$23,2,0)</f>
        <v>5</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c r="B911" s="14" t="s">
        <v>28</v>
      </c>
      <c r="C911" s="14" t="s">
        <v>178</v>
      </c>
      <c r="D911" s="14" t="s">
        <v>1225</v>
      </c>
      <c r="E911" s="3" t="s">
        <v>38</v>
      </c>
      <c r="F911" s="14" t="s">
        <v>206</v>
      </c>
      <c r="G911" s="14" t="s">
        <v>38</v>
      </c>
      <c r="H911" s="73" t="str">
        <f>Table1[[#This Row],[Tabela]]&amp;Table1[[#This Row],[Campo]]</f>
        <v>modesg_inp_km_medios_emss_vclsn.a.</v>
      </c>
      <c r="I911" s="3" t="s">
        <v>480</v>
      </c>
      <c r="J911" s="50">
        <f>VLOOKUP(Table1[[#This Row],[Status]],Auxiliar!$B$16:$C$23,2,0)</f>
        <v>5</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7.399999999999999" hidden="1">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7.399999999999999" hidden="1">
      <c r="B914" s="14" t="s">
        <v>28</v>
      </c>
      <c r="C914" s="14" t="s">
        <v>178</v>
      </c>
      <c r="D914" s="14" t="s">
        <v>1232</v>
      </c>
      <c r="E914" s="3" t="s">
        <v>38</v>
      </c>
      <c r="F914" s="14" t="s">
        <v>208</v>
      </c>
      <c r="G914" s="14" t="s">
        <v>38</v>
      </c>
      <c r="H914" s="73" t="str">
        <f>Table1[[#This Row],[Tabela]]&amp;Table1[[#This Row],[Campo]]</f>
        <v>modesg_inp_nfrd_alinhamento_taxn.a.</v>
      </c>
      <c r="I914" s="3" t="s">
        <v>480</v>
      </c>
      <c r="J914" s="50">
        <f>VLOOKUP(Table1[[#This Row],[Status]],Auxiliar!$B$16:$C$23,2,0)</f>
        <v>5</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c r="B915" s="14" t="s">
        <v>28</v>
      </c>
      <c r="C915" s="14" t="s">
        <v>178</v>
      </c>
      <c r="D915" s="14" t="s">
        <v>1232</v>
      </c>
      <c r="E915" s="3" t="s">
        <v>38</v>
      </c>
      <c r="F915" s="14" t="s">
        <v>208</v>
      </c>
      <c r="G915" s="14" t="s">
        <v>38</v>
      </c>
      <c r="H915" s="73" t="str">
        <f>Table1[[#This Row],[Tabela]]&amp;Table1[[#This Row],[Campo]]</f>
        <v>modesg_inp_nfrd_alinhamento_taxn.a.</v>
      </c>
      <c r="I915" s="3" t="s">
        <v>480</v>
      </c>
      <c r="J915" s="50">
        <f>VLOOKUP(Table1[[#This Row],[Status]],Auxiliar!$B$16:$C$23,2,0)</f>
        <v>5</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7.399999999999999" hidden="1">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7.399999999999999" hidden="1">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7.399999999999999" hidden="1">
      <c r="B920" s="14" t="s">
        <v>28</v>
      </c>
      <c r="C920" s="14" t="s">
        <v>178</v>
      </c>
      <c r="D920" s="14" t="s">
        <v>1225</v>
      </c>
      <c r="E920" s="3" t="s">
        <v>38</v>
      </c>
      <c r="F920" s="14" t="s">
        <v>211</v>
      </c>
      <c r="G920" s="14" t="s">
        <v>38</v>
      </c>
      <c r="H920" s="73" t="str">
        <f>Table1[[#This Row],[Tabela]]&amp;Table1[[#This Row],[Campo]]</f>
        <v>modesg_inp_emss_nacen.a.</v>
      </c>
      <c r="I920" s="3" t="s">
        <v>480</v>
      </c>
      <c r="J920" s="50">
        <f>VLOOKUP(Table1[[#This Row],[Status]],Auxiliar!$B$16:$C$23,2,0)</f>
        <v>5</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c r="B921" s="14" t="s">
        <v>28</v>
      </c>
      <c r="C921" s="14" t="s">
        <v>178</v>
      </c>
      <c r="D921" s="14" t="s">
        <v>1225</v>
      </c>
      <c r="E921" s="3" t="s">
        <v>38</v>
      </c>
      <c r="F921" s="14" t="s">
        <v>211</v>
      </c>
      <c r="G921" s="14" t="s">
        <v>38</v>
      </c>
      <c r="H921" s="73" t="str">
        <f>Table1[[#This Row],[Tabela]]&amp;Table1[[#This Row],[Campo]]</f>
        <v>modesg_inp_emss_nacen.a.</v>
      </c>
      <c r="I921" s="3" t="s">
        <v>480</v>
      </c>
      <c r="J921" s="50">
        <f>VLOOKUP(Table1[[#This Row],[Status]],Auxiliar!$B$16:$C$23,2,0)</f>
        <v>5</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c r="B922" s="14" t="s">
        <v>28</v>
      </c>
      <c r="C922" s="14" t="s">
        <v>178</v>
      </c>
      <c r="D922" s="14" t="s">
        <v>1225</v>
      </c>
      <c r="E922" s="3" t="s">
        <v>38</v>
      </c>
      <c r="F922" s="14" t="s">
        <v>212</v>
      </c>
      <c r="G922" s="14" t="s">
        <v>38</v>
      </c>
      <c r="H922" s="73" t="str">
        <f>Table1[[#This Row],[Tabela]]&amp;Table1[[#This Row],[Campo]]</f>
        <v>modesg_inp_emss_bens_imoveisn.a.</v>
      </c>
      <c r="I922" s="3" t="s">
        <v>480</v>
      </c>
      <c r="J922" s="50">
        <f>VLOOKUP(Table1[[#This Row],[Status]],Auxiliar!$B$16:$C$23,2,0)</f>
        <v>5</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c r="B923" s="14" t="s">
        <v>28</v>
      </c>
      <c r="C923" s="14" t="s">
        <v>178</v>
      </c>
      <c r="D923" s="14" t="s">
        <v>1225</v>
      </c>
      <c r="E923" s="3" t="s">
        <v>38</v>
      </c>
      <c r="F923" s="14" t="s">
        <v>212</v>
      </c>
      <c r="G923" s="14" t="s">
        <v>38</v>
      </c>
      <c r="H923" s="73" t="str">
        <f>Table1[[#This Row],[Tabela]]&amp;Table1[[#This Row],[Campo]]</f>
        <v>modesg_inp_emss_bens_imoveisn.a.</v>
      </c>
      <c r="I923" s="3" t="s">
        <v>480</v>
      </c>
      <c r="J923" s="50">
        <f>VLOOKUP(Table1[[#This Row],[Status]],Auxiliar!$B$16:$C$23,2,0)</f>
        <v>5</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7.399999999999999" hidden="1">
      <c r="B924" s="14" t="s">
        <v>28</v>
      </c>
      <c r="C924" s="14" t="s">
        <v>178</v>
      </c>
      <c r="D924" s="14" t="s">
        <v>1225</v>
      </c>
      <c r="E924" s="3" t="s">
        <v>38</v>
      </c>
      <c r="F924" s="14" t="s">
        <v>205</v>
      </c>
      <c r="G924" s="14" t="s">
        <v>73</v>
      </c>
      <c r="H924" s="73" t="str">
        <f>Table1[[#This Row],[Tabela]]&amp;Table1[[#This Row],[Campo]]</f>
        <v>modesg_inp_emss_vclsref_date</v>
      </c>
      <c r="I924" s="3" t="s">
        <v>480</v>
      </c>
      <c r="J924" s="50">
        <f>VLOOKUP(Table1[[#This Row],[Status]],Auxiliar!$B$16:$C$23,2,0)</f>
        <v>5</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c r="B925" s="14" t="s">
        <v>28</v>
      </c>
      <c r="C925" s="14" t="s">
        <v>178</v>
      </c>
      <c r="D925" s="14" t="s">
        <v>1225</v>
      </c>
      <c r="E925" s="3" t="s">
        <v>38</v>
      </c>
      <c r="F925" s="14" t="s">
        <v>205</v>
      </c>
      <c r="G925" s="14" t="s">
        <v>213</v>
      </c>
      <c r="H925" s="73" t="str">
        <f>Table1[[#This Row],[Tabela]]&amp;Table1[[#This Row],[Campo]]</f>
        <v>modesg_inp_emss_vclsnome_regiao</v>
      </c>
      <c r="I925" s="3" t="s">
        <v>480</v>
      </c>
      <c r="J925" s="50">
        <f>VLOOKUP(Table1[[#This Row],[Status]],Auxiliar!$B$16:$C$23,2,0)</f>
        <v>5</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7.399999999999999" hidden="1">
      <c r="B926" s="14" t="s">
        <v>28</v>
      </c>
      <c r="C926" s="14" t="s">
        <v>178</v>
      </c>
      <c r="D926" s="14" t="s">
        <v>1225</v>
      </c>
      <c r="E926" s="3" t="s">
        <v>38</v>
      </c>
      <c r="F926" s="14" t="s">
        <v>205</v>
      </c>
      <c r="G926" s="14" t="s">
        <v>213</v>
      </c>
      <c r="H926" s="73" t="str">
        <f>Table1[[#This Row],[Tabela]]&amp;Table1[[#This Row],[Campo]]</f>
        <v>modesg_inp_emss_vclsnome_regiao</v>
      </c>
      <c r="I926" s="3" t="s">
        <v>480</v>
      </c>
      <c r="J926" s="50">
        <f>VLOOKUP(Table1[[#This Row],[Status]],Auxiliar!$B$16:$C$23,2,0)</f>
        <v>5</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7.399999999999999" hidden="1">
      <c r="B927" s="14" t="s">
        <v>28</v>
      </c>
      <c r="C927" s="14" t="s">
        <v>178</v>
      </c>
      <c r="D927" s="14" t="s">
        <v>1225</v>
      </c>
      <c r="E927" s="3" t="s">
        <v>38</v>
      </c>
      <c r="F927" s="14" t="s">
        <v>205</v>
      </c>
      <c r="G927" s="14" t="s">
        <v>214</v>
      </c>
      <c r="H927" s="73" t="str">
        <f>Table1[[#This Row],[Tabela]]&amp;Table1[[#This Row],[Campo]]</f>
        <v>modesg_inp_emss_vclsnome_pais</v>
      </c>
      <c r="I927" s="3" t="s">
        <v>480</v>
      </c>
      <c r="J927" s="50">
        <f>VLOOKUP(Table1[[#This Row],[Status]],Auxiliar!$B$16:$C$23,2,0)</f>
        <v>5</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7.399999999999999" hidden="1">
      <c r="B928" s="14" t="s">
        <v>28</v>
      </c>
      <c r="C928" s="14" t="s">
        <v>178</v>
      </c>
      <c r="D928" s="14" t="s">
        <v>1225</v>
      </c>
      <c r="E928" s="3" t="s">
        <v>38</v>
      </c>
      <c r="F928" s="14" t="s">
        <v>205</v>
      </c>
      <c r="G928" s="14" t="s">
        <v>214</v>
      </c>
      <c r="H928" s="73" t="str">
        <f>Table1[[#This Row],[Tabela]]&amp;Table1[[#This Row],[Campo]]</f>
        <v>modesg_inp_emss_vclsnome_pais</v>
      </c>
      <c r="I928" s="3" t="s">
        <v>480</v>
      </c>
      <c r="J928" s="50">
        <f>VLOOKUP(Table1[[#This Row],[Status]],Auxiliar!$B$16:$C$23,2,0)</f>
        <v>5</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7.399999999999999" hidden="1">
      <c r="B929" s="14" t="s">
        <v>28</v>
      </c>
      <c r="C929" s="14" t="s">
        <v>178</v>
      </c>
      <c r="D929" s="14" t="s">
        <v>1225</v>
      </c>
      <c r="E929" s="3" t="s">
        <v>38</v>
      </c>
      <c r="F929" s="14" t="s">
        <v>205</v>
      </c>
      <c r="G929" s="14" t="s">
        <v>215</v>
      </c>
      <c r="H929" s="73" t="str">
        <f>Table1[[#This Row],[Tabela]]&amp;Table1[[#This Row],[Campo]]</f>
        <v>modesg_inp_emss_vclsnome_estado</v>
      </c>
      <c r="I929" s="3" t="s">
        <v>480</v>
      </c>
      <c r="J929" s="50">
        <f>VLOOKUP(Table1[[#This Row],[Status]],Auxiliar!$B$16:$C$23,2,0)</f>
        <v>5</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c r="B930" s="14" t="s">
        <v>28</v>
      </c>
      <c r="C930" s="14" t="s">
        <v>178</v>
      </c>
      <c r="D930" s="14" t="s">
        <v>1225</v>
      </c>
      <c r="E930" s="3" t="s">
        <v>38</v>
      </c>
      <c r="F930" s="14" t="s">
        <v>205</v>
      </c>
      <c r="G930" s="14" t="s">
        <v>216</v>
      </c>
      <c r="H930" s="73" t="str">
        <f>Table1[[#This Row],[Tabela]]&amp;Table1[[#This Row],[Campo]]</f>
        <v>modesg_inp_emss_vclstipo_veiculo</v>
      </c>
      <c r="I930" s="3" t="s">
        <v>480</v>
      </c>
      <c r="J930" s="50">
        <f>VLOOKUP(Table1[[#This Row],[Status]],Auxiliar!$B$16:$C$23,2,0)</f>
        <v>5</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7.399999999999999" hidden="1">
      <c r="B931" s="14" t="s">
        <v>28</v>
      </c>
      <c r="C931" s="14" t="s">
        <v>178</v>
      </c>
      <c r="D931" s="14" t="s">
        <v>1225</v>
      </c>
      <c r="E931" s="3" t="s">
        <v>38</v>
      </c>
      <c r="F931" s="14" t="s">
        <v>205</v>
      </c>
      <c r="G931" s="14" t="s">
        <v>216</v>
      </c>
      <c r="H931" s="73" t="str">
        <f>Table1[[#This Row],[Tabela]]&amp;Table1[[#This Row],[Campo]]</f>
        <v>modesg_inp_emss_vclstipo_veiculo</v>
      </c>
      <c r="I931" s="3" t="s">
        <v>480</v>
      </c>
      <c r="J931" s="50">
        <f>VLOOKUP(Table1[[#This Row],[Status]],Auxiliar!$B$16:$C$23,2,0)</f>
        <v>5</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c r="B932" s="14" t="s">
        <v>28</v>
      </c>
      <c r="C932" s="14" t="s">
        <v>178</v>
      </c>
      <c r="D932" s="14" t="s">
        <v>1225</v>
      </c>
      <c r="E932" s="3" t="s">
        <v>38</v>
      </c>
      <c r="F932" s="14" t="s">
        <v>205</v>
      </c>
      <c r="G932" s="14" t="s">
        <v>217</v>
      </c>
      <c r="H932" s="73" t="str">
        <f>Table1[[#This Row],[Tabela]]&amp;Table1[[#This Row],[Campo]]</f>
        <v>modesg_inp_emss_vclstipo_motor</v>
      </c>
      <c r="I932" s="3" t="s">
        <v>480</v>
      </c>
      <c r="J932" s="50">
        <f>VLOOKUP(Table1[[#This Row],[Status]],Auxiliar!$B$16:$C$23,2,0)</f>
        <v>5</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7.399999999999999" hidden="1">
      <c r="B933" s="14" t="s">
        <v>28</v>
      </c>
      <c r="C933" s="14" t="s">
        <v>178</v>
      </c>
      <c r="D933" s="14" t="s">
        <v>1225</v>
      </c>
      <c r="E933" s="3" t="s">
        <v>38</v>
      </c>
      <c r="F933" s="14" t="s">
        <v>205</v>
      </c>
      <c r="G933" s="14" t="s">
        <v>217</v>
      </c>
      <c r="H933" s="73" t="str">
        <f>Table1[[#This Row],[Tabela]]&amp;Table1[[#This Row],[Campo]]</f>
        <v>modesg_inp_emss_vclstipo_motor</v>
      </c>
      <c r="I933" s="3" t="s">
        <v>480</v>
      </c>
      <c r="J933" s="50">
        <f>VLOOKUP(Table1[[#This Row],[Status]],Auxiliar!$B$16:$C$23,2,0)</f>
        <v>5</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c r="B934" s="14" t="s">
        <v>28</v>
      </c>
      <c r="C934" s="14" t="s">
        <v>178</v>
      </c>
      <c r="D934" s="14" t="s">
        <v>1225</v>
      </c>
      <c r="E934" s="3" t="s">
        <v>38</v>
      </c>
      <c r="F934" s="14" t="s">
        <v>205</v>
      </c>
      <c r="G934" s="14" t="s">
        <v>218</v>
      </c>
      <c r="H934" s="73" t="str">
        <f>Table1[[#This Row],[Tabela]]&amp;Table1[[#This Row],[Campo]]</f>
        <v>modesg_inp_emss_vclsmarca</v>
      </c>
      <c r="I934" s="3" t="s">
        <v>480</v>
      </c>
      <c r="J934" s="50">
        <f>VLOOKUP(Table1[[#This Row],[Status]],Auxiliar!$B$16:$C$23,2,0)</f>
        <v>5</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7.399999999999999" hidden="1">
      <c r="B935" s="14" t="s">
        <v>28</v>
      </c>
      <c r="C935" s="14" t="s">
        <v>178</v>
      </c>
      <c r="D935" s="14" t="s">
        <v>1225</v>
      </c>
      <c r="E935" s="3" t="s">
        <v>38</v>
      </c>
      <c r="F935" s="14" t="s">
        <v>205</v>
      </c>
      <c r="G935" s="14" t="s">
        <v>218</v>
      </c>
      <c r="H935" s="73" t="str">
        <f>Table1[[#This Row],[Tabela]]&amp;Table1[[#This Row],[Campo]]</f>
        <v>modesg_inp_emss_vclsmarca</v>
      </c>
      <c r="I935" s="3" t="s">
        <v>480</v>
      </c>
      <c r="J935" s="50">
        <f>VLOOKUP(Table1[[#This Row],[Status]],Auxiliar!$B$16:$C$23,2,0)</f>
        <v>5</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7.399999999999999" hidden="1">
      <c r="B936" s="14" t="s">
        <v>28</v>
      </c>
      <c r="C936" s="14" t="s">
        <v>178</v>
      </c>
      <c r="D936" s="14" t="s">
        <v>1225</v>
      </c>
      <c r="E936" s="3" t="s">
        <v>38</v>
      </c>
      <c r="F936" s="14" t="s">
        <v>205</v>
      </c>
      <c r="G936" s="14" t="s">
        <v>219</v>
      </c>
      <c r="H936" s="73" t="str">
        <f>Table1[[#This Row],[Tabela]]&amp;Table1[[#This Row],[Campo]]</f>
        <v>modesg_inp_emss_vclsmodelo</v>
      </c>
      <c r="I936" s="3" t="s">
        <v>480</v>
      </c>
      <c r="J936" s="50">
        <f>VLOOKUP(Table1[[#This Row],[Status]],Auxiliar!$B$16:$C$23,2,0)</f>
        <v>5</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7.399999999999999" hidden="1">
      <c r="B937" s="14" t="s">
        <v>28</v>
      </c>
      <c r="C937" s="14" t="s">
        <v>178</v>
      </c>
      <c r="D937" s="14" t="s">
        <v>1225</v>
      </c>
      <c r="E937" s="3" t="s">
        <v>38</v>
      </c>
      <c r="F937" s="14" t="s">
        <v>205</v>
      </c>
      <c r="G937" s="14" t="s">
        <v>219</v>
      </c>
      <c r="H937" s="73" t="str">
        <f>Table1[[#This Row],[Tabela]]&amp;Table1[[#This Row],[Campo]]</f>
        <v>modesg_inp_emss_vclsmodelo</v>
      </c>
      <c r="I937" s="3" t="s">
        <v>480</v>
      </c>
      <c r="J937" s="50">
        <f>VLOOKUP(Table1[[#This Row],[Status]],Auxiliar!$B$16:$C$23,2,0)</f>
        <v>5</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7.399999999999999" hidden="1">
      <c r="B938" s="14" t="s">
        <v>28</v>
      </c>
      <c r="C938" s="14" t="s">
        <v>178</v>
      </c>
      <c r="D938" s="14" t="s">
        <v>1225</v>
      </c>
      <c r="E938" s="3" t="s">
        <v>38</v>
      </c>
      <c r="F938" s="14" t="s">
        <v>205</v>
      </c>
      <c r="G938" s="14" t="s">
        <v>220</v>
      </c>
      <c r="H938" s="73" t="str">
        <f>Table1[[#This Row],[Tabela]]&amp;Table1[[#This Row],[Campo]]</f>
        <v>modesg_inp_emss_vclsdata_level_5</v>
      </c>
      <c r="I938" s="3" t="s">
        <v>480</v>
      </c>
      <c r="J938" s="50">
        <f>VLOOKUP(Table1[[#This Row],[Status]],Auxiliar!$B$16:$C$23,2,0)</f>
        <v>5</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7.399999999999999" hidden="1">
      <c r="B939" s="14" t="s">
        <v>28</v>
      </c>
      <c r="C939" s="14" t="s">
        <v>178</v>
      </c>
      <c r="D939" s="14" t="s">
        <v>1225</v>
      </c>
      <c r="E939" s="3" t="s">
        <v>38</v>
      </c>
      <c r="F939" s="14" t="s">
        <v>205</v>
      </c>
      <c r="G939" s="14" t="s">
        <v>220</v>
      </c>
      <c r="H939" s="73" t="str">
        <f>Table1[[#This Row],[Tabela]]&amp;Table1[[#This Row],[Campo]]</f>
        <v>modesg_inp_emss_vclsdata_level_5</v>
      </c>
      <c r="I939" s="3" t="s">
        <v>480</v>
      </c>
      <c r="J939" s="50">
        <f>VLOOKUP(Table1[[#This Row],[Status]],Auxiliar!$B$16:$C$23,2,0)</f>
        <v>5</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c r="B940" s="14" t="s">
        <v>28</v>
      </c>
      <c r="C940" s="14" t="s">
        <v>178</v>
      </c>
      <c r="D940" s="14" t="s">
        <v>1225</v>
      </c>
      <c r="E940" s="3" t="s">
        <v>38</v>
      </c>
      <c r="F940" s="14" t="s">
        <v>205</v>
      </c>
      <c r="G940" s="14" t="s">
        <v>221</v>
      </c>
      <c r="H940" s="73" t="str">
        <f>Table1[[#This Row],[Tabela]]&amp;Table1[[#This Row],[Campo]]</f>
        <v>modesg_inp_emss_vclsnome_unidade_funcional</v>
      </c>
      <c r="I940" s="3" t="s">
        <v>480</v>
      </c>
      <c r="J940" s="50">
        <f>VLOOKUP(Table1[[#This Row],[Status]],Auxiliar!$B$16:$C$23,2,0)</f>
        <v>5</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7.399999999999999" hidden="1">
      <c r="B941" s="14" t="s">
        <v>28</v>
      </c>
      <c r="C941" s="14" t="s">
        <v>178</v>
      </c>
      <c r="D941" s="14" t="s">
        <v>1225</v>
      </c>
      <c r="E941" s="3" t="s">
        <v>38</v>
      </c>
      <c r="F941" s="14" t="s">
        <v>205</v>
      </c>
      <c r="G941" s="14" t="s">
        <v>221</v>
      </c>
      <c r="H941" s="73" t="str">
        <f>Table1[[#This Row],[Tabela]]&amp;Table1[[#This Row],[Campo]]</f>
        <v>modesg_inp_emss_vclsnome_unidade_funcional</v>
      </c>
      <c r="I941" s="3" t="s">
        <v>480</v>
      </c>
      <c r="J941" s="50">
        <f>VLOOKUP(Table1[[#This Row],[Status]],Auxiliar!$B$16:$C$23,2,0)</f>
        <v>5</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c r="B942" s="14" t="s">
        <v>28</v>
      </c>
      <c r="C942" s="14" t="s">
        <v>178</v>
      </c>
      <c r="D942" s="14" t="s">
        <v>1225</v>
      </c>
      <c r="E942" s="3" t="s">
        <v>38</v>
      </c>
      <c r="F942" s="14" t="s">
        <v>205</v>
      </c>
      <c r="G942" s="14" t="s">
        <v>222</v>
      </c>
      <c r="H942" s="73" t="str">
        <f>Table1[[#This Row],[Tabela]]&amp;Table1[[#This Row],[Campo]]</f>
        <v>modesg_inp_emss_vclsunidade_funcional</v>
      </c>
      <c r="I942" s="3" t="s">
        <v>480</v>
      </c>
      <c r="J942" s="50">
        <f>VLOOKUP(Table1[[#This Row],[Status]],Auxiliar!$B$16:$C$23,2,0)</f>
        <v>5</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7.399999999999999" hidden="1">
      <c r="B943" s="14" t="s">
        <v>28</v>
      </c>
      <c r="C943" s="14" t="s">
        <v>178</v>
      </c>
      <c r="D943" s="14" t="s">
        <v>1225</v>
      </c>
      <c r="E943" s="3" t="s">
        <v>38</v>
      </c>
      <c r="F943" s="14" t="s">
        <v>205</v>
      </c>
      <c r="G943" s="14" t="s">
        <v>222</v>
      </c>
      <c r="H943" s="73" t="str">
        <f>Table1[[#This Row],[Tabela]]&amp;Table1[[#This Row],[Campo]]</f>
        <v>modesg_inp_emss_vclsunidade_funcional</v>
      </c>
      <c r="I943" s="3" t="s">
        <v>480</v>
      </c>
      <c r="J943" s="50">
        <f>VLOOKUP(Table1[[#This Row],[Status]],Auxiliar!$B$16:$C$23,2,0)</f>
        <v>5</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c r="B944" s="14" t="s">
        <v>28</v>
      </c>
      <c r="C944" s="14" t="s">
        <v>178</v>
      </c>
      <c r="D944" s="14" t="s">
        <v>1225</v>
      </c>
      <c r="E944" s="3" t="s">
        <v>38</v>
      </c>
      <c r="F944" s="14" t="s">
        <v>205</v>
      </c>
      <c r="G944" s="14" t="s">
        <v>223</v>
      </c>
      <c r="H944" s="73" t="str">
        <f>Table1[[#This Row],[Tabela]]&amp;Table1[[#This Row],[Campo]]</f>
        <v>modesg_inp_emss_vclsnome_fator_emissao</v>
      </c>
      <c r="I944" s="3" t="s">
        <v>480</v>
      </c>
      <c r="J944" s="50">
        <f>VLOOKUP(Table1[[#This Row],[Status]],Auxiliar!$B$16:$C$23,2,0)</f>
        <v>5</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7.399999999999999" hidden="1">
      <c r="B945" s="14" t="s">
        <v>28</v>
      </c>
      <c r="C945" s="14" t="s">
        <v>178</v>
      </c>
      <c r="D945" s="14" t="s">
        <v>1225</v>
      </c>
      <c r="E945" s="3" t="s">
        <v>38</v>
      </c>
      <c r="F945" s="14" t="s">
        <v>205</v>
      </c>
      <c r="G945" s="14" t="s">
        <v>223</v>
      </c>
      <c r="H945" s="73" t="str">
        <f>Table1[[#This Row],[Tabela]]&amp;Table1[[#This Row],[Campo]]</f>
        <v>modesg_inp_emss_vclsnome_fator_emissao</v>
      </c>
      <c r="I945" s="3" t="s">
        <v>480</v>
      </c>
      <c r="J945" s="50">
        <f>VLOOKUP(Table1[[#This Row],[Status]],Auxiliar!$B$16:$C$23,2,0)</f>
        <v>5</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c r="B946" s="14" t="s">
        <v>28</v>
      </c>
      <c r="C946" s="14" t="s">
        <v>178</v>
      </c>
      <c r="D946" s="14" t="s">
        <v>1225</v>
      </c>
      <c r="E946" s="3" t="s">
        <v>38</v>
      </c>
      <c r="F946" s="14" t="s">
        <v>205</v>
      </c>
      <c r="G946" s="14" t="s">
        <v>224</v>
      </c>
      <c r="H946" s="73" t="str">
        <f>Table1[[#This Row],[Tabela]]&amp;Table1[[#This Row],[Campo]]</f>
        <v>modesg_inp_emss_vclsunidade_fator_de_emissao</v>
      </c>
      <c r="I946" s="3" t="s">
        <v>480</v>
      </c>
      <c r="J946" s="50">
        <f>VLOOKUP(Table1[[#This Row],[Status]],Auxiliar!$B$16:$C$23,2,0)</f>
        <v>5</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7.399999999999999" hidden="1">
      <c r="B947" s="14" t="s">
        <v>28</v>
      </c>
      <c r="C947" s="14" t="s">
        <v>178</v>
      </c>
      <c r="D947" s="14" t="s">
        <v>1225</v>
      </c>
      <c r="E947" s="3" t="s">
        <v>38</v>
      </c>
      <c r="F947" s="14" t="s">
        <v>205</v>
      </c>
      <c r="G947" s="14" t="s">
        <v>224</v>
      </c>
      <c r="H947" s="73" t="str">
        <f>Table1[[#This Row],[Tabela]]&amp;Table1[[#This Row],[Campo]]</f>
        <v>modesg_inp_emss_vclsunidade_fator_de_emissao</v>
      </c>
      <c r="I947" s="3" t="s">
        <v>480</v>
      </c>
      <c r="J947" s="50">
        <f>VLOOKUP(Table1[[#This Row],[Status]],Auxiliar!$B$16:$C$23,2,0)</f>
        <v>5</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c r="B948" s="14" t="s">
        <v>28</v>
      </c>
      <c r="C948" s="14" t="s">
        <v>178</v>
      </c>
      <c r="D948" s="14" t="s">
        <v>1225</v>
      </c>
      <c r="E948" s="3" t="s">
        <v>38</v>
      </c>
      <c r="F948" s="14" t="s">
        <v>205</v>
      </c>
      <c r="G948" s="14" t="s">
        <v>50</v>
      </c>
      <c r="H948" s="73" t="str">
        <f>Table1[[#This Row],[Tabela]]&amp;Table1[[#This Row],[Campo]]</f>
        <v>modesg_inp_emss_vclsscore_qualidade</v>
      </c>
      <c r="I948" s="3" t="s">
        <v>480</v>
      </c>
      <c r="J948" s="50">
        <f>VLOOKUP(Table1[[#This Row],[Status]],Auxiliar!$B$16:$C$23,2,0)</f>
        <v>5</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7.399999999999999" hidden="1">
      <c r="B949" s="14" t="s">
        <v>28</v>
      </c>
      <c r="C949" s="14" t="s">
        <v>178</v>
      </c>
      <c r="D949" s="14" t="s">
        <v>1225</v>
      </c>
      <c r="E949" s="3" t="s">
        <v>38</v>
      </c>
      <c r="F949" s="14" t="s">
        <v>205</v>
      </c>
      <c r="G949" s="14" t="s">
        <v>50</v>
      </c>
      <c r="H949" s="73" t="str">
        <f>Table1[[#This Row],[Tabela]]&amp;Table1[[#This Row],[Campo]]</f>
        <v>modesg_inp_emss_vclsscore_qualidade</v>
      </c>
      <c r="I949" s="3" t="s">
        <v>480</v>
      </c>
      <c r="J949" s="50">
        <f>VLOOKUP(Table1[[#This Row],[Status]],Auxiliar!$B$16:$C$23,2,0)</f>
        <v>5</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7.399999999999999" hidden="1">
      <c r="B950" s="14" t="s">
        <v>28</v>
      </c>
      <c r="C950" s="14" t="s">
        <v>178</v>
      </c>
      <c r="D950" s="14" t="s">
        <v>1225</v>
      </c>
      <c r="E950" s="3" t="s">
        <v>38</v>
      </c>
      <c r="F950" s="14" t="s">
        <v>205</v>
      </c>
      <c r="G950" s="14" t="s">
        <v>225</v>
      </c>
      <c r="H950" s="73" t="str">
        <f>Table1[[#This Row],[Tabela]]&amp;Table1[[#This Row],[Campo]]</f>
        <v>modesg_inp_emss_vclsscp1_ftr_emss</v>
      </c>
      <c r="I950" s="3" t="s">
        <v>480</v>
      </c>
      <c r="J950" s="50">
        <f>VLOOKUP(Table1[[#This Row],[Status]],Auxiliar!$B$16:$C$23,2,0)</f>
        <v>5</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7.399999999999999" hidden="1">
      <c r="B951" s="14" t="s">
        <v>28</v>
      </c>
      <c r="C951" s="14" t="s">
        <v>178</v>
      </c>
      <c r="D951" s="14" t="s">
        <v>1225</v>
      </c>
      <c r="E951" s="3" t="s">
        <v>38</v>
      </c>
      <c r="F951" s="14" t="s">
        <v>205</v>
      </c>
      <c r="G951" s="14" t="s">
        <v>225</v>
      </c>
      <c r="H951" s="73" t="str">
        <f>Table1[[#This Row],[Tabela]]&amp;Table1[[#This Row],[Campo]]</f>
        <v>modesg_inp_emss_vclsscp1_ftr_emss</v>
      </c>
      <c r="I951" s="3" t="s">
        <v>480</v>
      </c>
      <c r="J951" s="50">
        <f>VLOOKUP(Table1[[#This Row],[Status]],Auxiliar!$B$16:$C$23,2,0)</f>
        <v>5</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7.399999999999999" hidden="1">
      <c r="B952" s="14" t="s">
        <v>28</v>
      </c>
      <c r="C952" s="14" t="s">
        <v>178</v>
      </c>
      <c r="D952" s="14" t="s">
        <v>1225</v>
      </c>
      <c r="E952" s="3" t="s">
        <v>38</v>
      </c>
      <c r="F952" s="14" t="s">
        <v>205</v>
      </c>
      <c r="G952" s="14" t="s">
        <v>226</v>
      </c>
      <c r="H952" s="73" t="str">
        <f>Table1[[#This Row],[Tabela]]&amp;Table1[[#This Row],[Campo]]</f>
        <v>modesg_inp_emss_vclsscp2_ftr_emss</v>
      </c>
      <c r="I952" s="3" t="s">
        <v>480</v>
      </c>
      <c r="J952" s="50">
        <f>VLOOKUP(Table1[[#This Row],[Status]],Auxiliar!$B$16:$C$23,2,0)</f>
        <v>5</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7.399999999999999" hidden="1">
      <c r="B953" s="14" t="s">
        <v>28</v>
      </c>
      <c r="C953" s="14" t="s">
        <v>178</v>
      </c>
      <c r="D953" s="14" t="s">
        <v>1225</v>
      </c>
      <c r="E953" s="3" t="s">
        <v>38</v>
      </c>
      <c r="F953" s="14" t="s">
        <v>205</v>
      </c>
      <c r="G953" s="14" t="s">
        <v>226</v>
      </c>
      <c r="H953" s="73" t="str">
        <f>Table1[[#This Row],[Tabela]]&amp;Table1[[#This Row],[Campo]]</f>
        <v>modesg_inp_emss_vclsscp2_ftr_emss</v>
      </c>
      <c r="I953" s="3" t="s">
        <v>480</v>
      </c>
      <c r="J953" s="50">
        <f>VLOOKUP(Table1[[#This Row],[Status]],Auxiliar!$B$16:$C$23,2,0)</f>
        <v>5</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7.399999999999999" hidden="1">
      <c r="B954" s="14" t="s">
        <v>28</v>
      </c>
      <c r="C954" s="14" t="s">
        <v>178</v>
      </c>
      <c r="D954" s="14" t="s">
        <v>1225</v>
      </c>
      <c r="E954" s="3" t="s">
        <v>38</v>
      </c>
      <c r="F954" s="14" t="s">
        <v>205</v>
      </c>
      <c r="G954" s="14" t="s">
        <v>227</v>
      </c>
      <c r="H954" s="73" t="str">
        <f>Table1[[#This Row],[Tabela]]&amp;Table1[[#This Row],[Campo]]</f>
        <v>modesg_inp_emss_vclsscp3_ftr_emss</v>
      </c>
      <c r="I954" s="3" t="s">
        <v>480</v>
      </c>
      <c r="J954" s="50">
        <f>VLOOKUP(Table1[[#This Row],[Status]],Auxiliar!$B$16:$C$23,2,0)</f>
        <v>5</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7.399999999999999" hidden="1">
      <c r="B955" s="14" t="s">
        <v>28</v>
      </c>
      <c r="C955" s="14" t="s">
        <v>178</v>
      </c>
      <c r="D955" s="14" t="s">
        <v>1225</v>
      </c>
      <c r="E955" s="3" t="s">
        <v>38</v>
      </c>
      <c r="F955" s="14" t="s">
        <v>205</v>
      </c>
      <c r="G955" s="14" t="s">
        <v>227</v>
      </c>
      <c r="H955" s="73" t="str">
        <f>Table1[[#This Row],[Tabela]]&amp;Table1[[#This Row],[Campo]]</f>
        <v>modesg_inp_emss_vclsscp3_ftr_emss</v>
      </c>
      <c r="I955" s="3" t="s">
        <v>480</v>
      </c>
      <c r="J955" s="50">
        <f>VLOOKUP(Table1[[#This Row],[Status]],Auxiliar!$B$16:$C$23,2,0)</f>
        <v>5</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7.399999999999999" hidden="1">
      <c r="B956" s="14" t="s">
        <v>28</v>
      </c>
      <c r="C956" s="14" t="s">
        <v>178</v>
      </c>
      <c r="D956" s="14" t="s">
        <v>1225</v>
      </c>
      <c r="E956" s="3" t="s">
        <v>38</v>
      </c>
      <c r="F956" s="14" t="s">
        <v>206</v>
      </c>
      <c r="G956" s="14" t="s">
        <v>73</v>
      </c>
      <c r="H956" s="73" t="str">
        <f>Table1[[#This Row],[Tabela]]&amp;Table1[[#This Row],[Campo]]</f>
        <v>modesg_inp_km_medios_emss_vclsref_date</v>
      </c>
      <c r="I956" s="3" t="s">
        <v>480</v>
      </c>
      <c r="J956" s="50">
        <f>VLOOKUP(Table1[[#This Row],[Status]],Auxiliar!$B$16:$C$23,2,0)</f>
        <v>5</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c r="B957" s="14" t="s">
        <v>28</v>
      </c>
      <c r="C957" s="14" t="s">
        <v>178</v>
      </c>
      <c r="D957" s="14" t="s">
        <v>1225</v>
      </c>
      <c r="E957" s="3" t="s">
        <v>38</v>
      </c>
      <c r="F957" s="14" t="s">
        <v>206</v>
      </c>
      <c r="G957" s="14" t="s">
        <v>214</v>
      </c>
      <c r="H957" s="73" t="str">
        <f>Table1[[#This Row],[Tabela]]&amp;Table1[[#This Row],[Campo]]</f>
        <v>modesg_inp_km_medios_emss_vclsnome_pais</v>
      </c>
      <c r="I957" s="3" t="s">
        <v>480</v>
      </c>
      <c r="J957" s="50">
        <f>VLOOKUP(Table1[[#This Row],[Status]],Auxiliar!$B$16:$C$23,2,0)</f>
        <v>5</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7.399999999999999" hidden="1">
      <c r="B958" s="14" t="s">
        <v>28</v>
      </c>
      <c r="C958" s="14" t="s">
        <v>178</v>
      </c>
      <c r="D958" s="14" t="s">
        <v>1225</v>
      </c>
      <c r="E958" s="3" t="s">
        <v>38</v>
      </c>
      <c r="F958" s="14" t="s">
        <v>206</v>
      </c>
      <c r="G958" s="14" t="s">
        <v>214</v>
      </c>
      <c r="H958" s="73" t="str">
        <f>Table1[[#This Row],[Tabela]]&amp;Table1[[#This Row],[Campo]]</f>
        <v>modesg_inp_km_medios_emss_vclsnome_pais</v>
      </c>
      <c r="I958" s="3" t="s">
        <v>480</v>
      </c>
      <c r="J958" s="50">
        <f>VLOOKUP(Table1[[#This Row],[Status]],Auxiliar!$B$16:$C$23,2,0)</f>
        <v>5</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c r="B959" s="14" t="s">
        <v>28</v>
      </c>
      <c r="C959" s="14" t="s">
        <v>178</v>
      </c>
      <c r="D959" s="14" t="s">
        <v>1225</v>
      </c>
      <c r="E959" s="3" t="s">
        <v>38</v>
      </c>
      <c r="F959" s="14" t="s">
        <v>206</v>
      </c>
      <c r="G959" s="14" t="s">
        <v>228</v>
      </c>
      <c r="H959" s="73" t="str">
        <f>Table1[[#This Row],[Tabela]]&amp;Table1[[#This Row],[Campo]]</f>
        <v>modesg_inp_km_medios_emss_vclstipo_vcl</v>
      </c>
      <c r="I959" s="3" t="s">
        <v>480</v>
      </c>
      <c r="J959" s="50">
        <f>VLOOKUP(Table1[[#This Row],[Status]],Auxiliar!$B$16:$C$23,2,0)</f>
        <v>5</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7.399999999999999" hidden="1">
      <c r="B960" s="14" t="s">
        <v>28</v>
      </c>
      <c r="C960" s="14" t="s">
        <v>178</v>
      </c>
      <c r="D960" s="14" t="s">
        <v>1225</v>
      </c>
      <c r="E960" s="3" t="s">
        <v>38</v>
      </c>
      <c r="F960" s="14" t="s">
        <v>206</v>
      </c>
      <c r="G960" s="14" t="s">
        <v>228</v>
      </c>
      <c r="H960" s="73" t="str">
        <f>Table1[[#This Row],[Tabela]]&amp;Table1[[#This Row],[Campo]]</f>
        <v>modesg_inp_km_medios_emss_vclstipo_vcl</v>
      </c>
      <c r="I960" s="3" t="s">
        <v>480</v>
      </c>
      <c r="J960" s="50">
        <f>VLOOKUP(Table1[[#This Row],[Status]],Auxiliar!$B$16:$C$23,2,0)</f>
        <v>5</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7.399999999999999" hidden="1">
      <c r="B961" s="14" t="s">
        <v>28</v>
      </c>
      <c r="C961" s="14" t="s">
        <v>178</v>
      </c>
      <c r="D961" s="14" t="s">
        <v>1225</v>
      </c>
      <c r="E961" s="3" t="s">
        <v>38</v>
      </c>
      <c r="F961" s="14" t="s">
        <v>206</v>
      </c>
      <c r="G961" s="14" t="s">
        <v>217</v>
      </c>
      <c r="H961" s="73" t="str">
        <f>Table1[[#This Row],[Tabela]]&amp;Table1[[#This Row],[Campo]]</f>
        <v>modesg_inp_km_medios_emss_vclstipo_motor</v>
      </c>
      <c r="I961" s="3" t="s">
        <v>480</v>
      </c>
      <c r="J961" s="50">
        <f>VLOOKUP(Table1[[#This Row],[Status]],Auxiliar!$B$16:$C$23,2,0)</f>
        <v>5</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7.399999999999999" hidden="1">
      <c r="B962" s="14" t="s">
        <v>28</v>
      </c>
      <c r="C962" s="14" t="s">
        <v>178</v>
      </c>
      <c r="D962" s="14" t="s">
        <v>1225</v>
      </c>
      <c r="E962" s="3" t="s">
        <v>38</v>
      </c>
      <c r="F962" s="14" t="s">
        <v>206</v>
      </c>
      <c r="G962" s="14" t="s">
        <v>217</v>
      </c>
      <c r="H962" s="73" t="str">
        <f>Table1[[#This Row],[Tabela]]&amp;Table1[[#This Row],[Campo]]</f>
        <v>modesg_inp_km_medios_emss_vclstipo_motor</v>
      </c>
      <c r="I962" s="3" t="s">
        <v>480</v>
      </c>
      <c r="J962" s="50">
        <f>VLOOKUP(Table1[[#This Row],[Status]],Auxiliar!$B$16:$C$23,2,0)</f>
        <v>5</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c r="B963" s="14" t="s">
        <v>28</v>
      </c>
      <c r="C963" s="14" t="s">
        <v>178</v>
      </c>
      <c r="D963" s="14" t="s">
        <v>1225</v>
      </c>
      <c r="E963" s="3" t="s">
        <v>38</v>
      </c>
      <c r="F963" s="14" t="s">
        <v>206</v>
      </c>
      <c r="G963" s="14" t="s">
        <v>220</v>
      </c>
      <c r="H963" s="73" t="str">
        <f>Table1[[#This Row],[Tabela]]&amp;Table1[[#This Row],[Campo]]</f>
        <v>modesg_inp_km_medios_emss_vclsdata_level_5</v>
      </c>
      <c r="I963" s="3" t="s">
        <v>480</v>
      </c>
      <c r="J963" s="50">
        <f>VLOOKUP(Table1[[#This Row],[Status]],Auxiliar!$B$16:$C$23,2,0)</f>
        <v>5</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7.399999999999999" hidden="1">
      <c r="B964" s="14" t="s">
        <v>28</v>
      </c>
      <c r="C964" s="14" t="s">
        <v>178</v>
      </c>
      <c r="D964" s="14" t="s">
        <v>1225</v>
      </c>
      <c r="E964" s="3" t="s">
        <v>38</v>
      </c>
      <c r="F964" s="14" t="s">
        <v>206</v>
      </c>
      <c r="G964" s="14" t="s">
        <v>220</v>
      </c>
      <c r="H964" s="73" t="str">
        <f>Table1[[#This Row],[Tabela]]&amp;Table1[[#This Row],[Campo]]</f>
        <v>modesg_inp_km_medios_emss_vclsdata_level_5</v>
      </c>
      <c r="I964" s="3" t="s">
        <v>480</v>
      </c>
      <c r="J964" s="50">
        <f>VLOOKUP(Table1[[#This Row],[Status]],Auxiliar!$B$16:$C$23,2,0)</f>
        <v>5</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c r="B965" s="14" t="s">
        <v>28</v>
      </c>
      <c r="C965" s="14" t="s">
        <v>178</v>
      </c>
      <c r="D965" s="14" t="s">
        <v>1225</v>
      </c>
      <c r="E965" s="3" t="s">
        <v>38</v>
      </c>
      <c r="F965" s="14" t="s">
        <v>206</v>
      </c>
      <c r="G965" s="14" t="s">
        <v>229</v>
      </c>
      <c r="H965" s="73" t="str">
        <f>Table1[[#This Row],[Tabela]]&amp;Table1[[#This Row],[Campo]]</f>
        <v>modesg_inp_km_medios_emss_vclsmedia_km</v>
      </c>
      <c r="I965" s="3" t="s">
        <v>480</v>
      </c>
      <c r="J965" s="50">
        <f>VLOOKUP(Table1[[#This Row],[Status]],Auxiliar!$B$16:$C$23,2,0)</f>
        <v>5</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7.399999999999999" hidden="1">
      <c r="B966" s="14" t="s">
        <v>28</v>
      </c>
      <c r="C966" s="14" t="s">
        <v>178</v>
      </c>
      <c r="D966" s="14" t="s">
        <v>1225</v>
      </c>
      <c r="E966" s="3" t="s">
        <v>38</v>
      </c>
      <c r="F966" s="14" t="s">
        <v>206</v>
      </c>
      <c r="G966" s="14" t="s">
        <v>229</v>
      </c>
      <c r="H966" s="73" t="str">
        <f>Table1[[#This Row],[Tabela]]&amp;Table1[[#This Row],[Campo]]</f>
        <v>modesg_inp_km_medios_emss_vclsmedia_km</v>
      </c>
      <c r="I966" s="3" t="s">
        <v>480</v>
      </c>
      <c r="J966" s="50">
        <f>VLOOKUP(Table1[[#This Row],[Status]],Auxiliar!$B$16:$C$23,2,0)</f>
        <v>5</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7.399999999999999" hidden="1">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7.399999999999999" hidden="1">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7.399999999999999" hidden="1">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7.399999999999999" hidden="1">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7.399999999999999" hidden="1">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7.399999999999999" hidden="1">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7.399999999999999" hidden="1">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7.399999999999999" hidden="1">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7.399999999999999" hidden="1">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7.399999999999999" hidden="1">
      <c r="B977" s="14" t="s">
        <v>28</v>
      </c>
      <c r="C977" s="14" t="s">
        <v>178</v>
      </c>
      <c r="D977" s="14" t="s">
        <v>1232</v>
      </c>
      <c r="E977" s="3" t="s">
        <v>38</v>
      </c>
      <c r="F977" s="14" t="s">
        <v>208</v>
      </c>
      <c r="G977" s="14" t="s">
        <v>73</v>
      </c>
      <c r="H977" s="73" t="str">
        <f>Table1[[#This Row],[Tabela]]&amp;Table1[[#This Row],[Campo]]</f>
        <v>modesg_inp_nfrd_alinhamento_taxref_date</v>
      </c>
      <c r="I977" s="3" t="s">
        <v>480</v>
      </c>
      <c r="J977" s="50">
        <f>VLOOKUP(Table1[[#This Row],[Status]],Auxiliar!$B$16:$C$23,2,0)</f>
        <v>5</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c r="B978" s="14" t="s">
        <v>28</v>
      </c>
      <c r="C978" s="14" t="s">
        <v>178</v>
      </c>
      <c r="D978" s="14" t="s">
        <v>1232</v>
      </c>
      <c r="E978" s="3" t="s">
        <v>38</v>
      </c>
      <c r="F978" s="14" t="s">
        <v>208</v>
      </c>
      <c r="G978" s="14" t="s">
        <v>232</v>
      </c>
      <c r="H978" s="73" t="str">
        <f>Table1[[#This Row],[Tabela]]&amp;Table1[[#This Row],[Campo]]</f>
        <v>modesg_inp_nfrd_alinhamento_taxccli_kgl</v>
      </c>
      <c r="I978" s="3" t="s">
        <v>480</v>
      </c>
      <c r="J978" s="50">
        <f>VLOOKUP(Table1[[#This Row],[Status]],Auxiliar!$B$16:$C$23,2,0)</f>
        <v>5</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7.399999999999999" hidden="1">
      <c r="B979" s="14" t="s">
        <v>28</v>
      </c>
      <c r="C979" s="14" t="s">
        <v>178</v>
      </c>
      <c r="D979" s="14" t="s">
        <v>1232</v>
      </c>
      <c r="E979" s="3" t="s">
        <v>38</v>
      </c>
      <c r="F979" s="14" t="s">
        <v>208</v>
      </c>
      <c r="G979" s="14" t="s">
        <v>232</v>
      </c>
      <c r="H979" s="73" t="str">
        <f>Table1[[#This Row],[Tabela]]&amp;Table1[[#This Row],[Campo]]</f>
        <v>modesg_inp_nfrd_alinhamento_taxccli_kgl</v>
      </c>
      <c r="I979" s="3" t="s">
        <v>480</v>
      </c>
      <c r="J979" s="50">
        <f>VLOOKUP(Table1[[#This Row],[Status]],Auxiliar!$B$16:$C$23,2,0)</f>
        <v>5</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c r="B980" s="14" t="s">
        <v>28</v>
      </c>
      <c r="C980" s="14" t="s">
        <v>178</v>
      </c>
      <c r="D980" s="14" t="s">
        <v>1232</v>
      </c>
      <c r="E980" s="3" t="s">
        <v>38</v>
      </c>
      <c r="F980" s="14" t="s">
        <v>208</v>
      </c>
      <c r="G980" s="14" t="s">
        <v>231</v>
      </c>
      <c r="H980" s="73" t="str">
        <f>Table1[[#This Row],[Tabela]]&amp;Table1[[#This Row],[Campo]]</f>
        <v>modesg_inp_nfrd_alinhamento_taxclei</v>
      </c>
      <c r="I980" s="3" t="s">
        <v>480</v>
      </c>
      <c r="J980" s="50">
        <f>VLOOKUP(Table1[[#This Row],[Status]],Auxiliar!$B$16:$C$23,2,0)</f>
        <v>5</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7.399999999999999" hidden="1">
      <c r="B981" s="14" t="s">
        <v>28</v>
      </c>
      <c r="C981" s="14" t="s">
        <v>178</v>
      </c>
      <c r="D981" s="14" t="s">
        <v>1232</v>
      </c>
      <c r="E981" s="3" t="s">
        <v>38</v>
      </c>
      <c r="F981" s="14" t="s">
        <v>208</v>
      </c>
      <c r="G981" s="14" t="s">
        <v>231</v>
      </c>
      <c r="H981" s="73" t="str">
        <f>Table1[[#This Row],[Tabela]]&amp;Table1[[#This Row],[Campo]]</f>
        <v>modesg_inp_nfrd_alinhamento_taxclei</v>
      </c>
      <c r="I981" s="3" t="s">
        <v>480</v>
      </c>
      <c r="J981" s="50">
        <f>VLOOKUP(Table1[[#This Row],[Status]],Auxiliar!$B$16:$C$23,2,0)</f>
        <v>5</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c r="B982" s="14" t="s">
        <v>28</v>
      </c>
      <c r="C982" s="14" t="s">
        <v>178</v>
      </c>
      <c r="D982" s="14" t="s">
        <v>1232</v>
      </c>
      <c r="E982" s="3" t="s">
        <v>38</v>
      </c>
      <c r="F982" s="14" t="s">
        <v>208</v>
      </c>
      <c r="G982" s="14" t="s">
        <v>235</v>
      </c>
      <c r="H982" s="73" t="str">
        <f>Table1[[#This Row],[Tabela]]&amp;Table1[[#This Row],[Campo]]</f>
        <v>modesg_inp_nfrd_alinhamento_taxperm_id</v>
      </c>
      <c r="I982" s="3" t="s">
        <v>480</v>
      </c>
      <c r="J982" s="50">
        <f>VLOOKUP(Table1[[#This Row],[Status]],Auxiliar!$B$16:$C$23,2,0)</f>
        <v>5</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c r="B983" s="14" t="s">
        <v>28</v>
      </c>
      <c r="C983" s="14" t="s">
        <v>178</v>
      </c>
      <c r="D983" s="14" t="s">
        <v>1232</v>
      </c>
      <c r="E983" s="3" t="s">
        <v>38</v>
      </c>
      <c r="F983" s="14" t="s">
        <v>208</v>
      </c>
      <c r="G983" s="14" t="s">
        <v>233</v>
      </c>
      <c r="H983" s="73" t="str">
        <f>Table1[[#This Row],[Tabela]]&amp;Table1[[#This Row],[Campo]]</f>
        <v>modesg_inp_nfrd_alinhamento_taxnome_entidade</v>
      </c>
      <c r="I983" s="3" t="s">
        <v>480</v>
      </c>
      <c r="J983" s="50">
        <f>VLOOKUP(Table1[[#This Row],[Status]],Auxiliar!$B$16:$C$23,2,0)</f>
        <v>5</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c r="B984" s="14" t="s">
        <v>28</v>
      </c>
      <c r="C984" s="14" t="s">
        <v>178</v>
      </c>
      <c r="D984" s="14" t="s">
        <v>1232</v>
      </c>
      <c r="E984" s="3" t="s">
        <v>38</v>
      </c>
      <c r="F984" s="14" t="s">
        <v>208</v>
      </c>
      <c r="G984" s="14" t="s">
        <v>236</v>
      </c>
      <c r="H984" s="73" t="str">
        <f>Table1[[#This Row],[Tabela]]&amp;Table1[[#This Row],[Campo]]</f>
        <v>modesg_inp_nfrd_alinhamento_taxflg_nfrd</v>
      </c>
      <c r="I984" s="3" t="s">
        <v>480</v>
      </c>
      <c r="J984" s="50">
        <f>VLOOKUP(Table1[[#This Row],[Status]],Auxiliar!$B$16:$C$23,2,0)</f>
        <v>5</v>
      </c>
      <c r="K984" s="22" t="s">
        <v>1181</v>
      </c>
      <c r="L984" s="29"/>
      <c r="M984" s="22" t="s">
        <v>1172</v>
      </c>
      <c r="N984" s="57">
        <v>45485</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c r="B985" s="14" t="s">
        <v>28</v>
      </c>
      <c r="C985" s="14" t="s">
        <v>178</v>
      </c>
      <c r="D985" s="14" t="s">
        <v>1232</v>
      </c>
      <c r="E985" s="3" t="s">
        <v>38</v>
      </c>
      <c r="F985" s="14" t="s">
        <v>208</v>
      </c>
      <c r="G985" s="14" t="s">
        <v>237</v>
      </c>
      <c r="H985" s="73" t="str">
        <f>Table1[[#This Row],[Tabela]]&amp;Table1[[#This Row],[Campo]]</f>
        <v>modesg_inp_nfrd_alinhamento_taxcca_trnvr_ttl_elgbl</v>
      </c>
      <c r="I985" s="3" t="s">
        <v>480</v>
      </c>
      <c r="J985" s="50">
        <f>VLOOKUP(Table1[[#This Row],[Status]],Auxiliar!$B$16:$C$23,2,0)</f>
        <v>5</v>
      </c>
      <c r="K985" s="22" t="s">
        <v>1158</v>
      </c>
      <c r="L985" s="29"/>
      <c r="M985" s="22" t="s">
        <v>1172</v>
      </c>
      <c r="N985" s="57">
        <v>45485</v>
      </c>
      <c r="O985" s="22">
        <f>INDEX(Auxiliar!$D$5:$F$13,MATCH(Table1[[#This Row],[Tipologia_Testes]],Auxiliar!$B$5:$B$13,0),MATCH(Table1[[#This Row],[Complexidade]],Auxiliar!$D$4:$F$4,0))</f>
        <v>0.1</v>
      </c>
      <c r="P985" s="3" t="s">
        <v>1245</v>
      </c>
      <c r="Q985" s="3"/>
      <c r="R985" s="48">
        <v>45261</v>
      </c>
      <c r="S985" s="3"/>
      <c r="T985" s="3"/>
      <c r="U985" s="3"/>
      <c r="V985" s="3"/>
      <c r="W985" s="3">
        <f>VLOOKUP(Table1[[#This Row],[Status]],Auxiliar!$B$16:$D$23,3,0)*Table1[[#This Row],[Estimação (horas)]]</f>
        <v>2.5000000000000001E-2</v>
      </c>
      <c r="X985" s="3"/>
    </row>
    <row r="986" spans="2:24" ht="17.399999999999999" hidden="1">
      <c r="B986" s="14" t="s">
        <v>28</v>
      </c>
      <c r="C986" s="14" t="s">
        <v>178</v>
      </c>
      <c r="D986" s="14" t="s">
        <v>1232</v>
      </c>
      <c r="E986" s="3" t="s">
        <v>38</v>
      </c>
      <c r="F986" s="14" t="s">
        <v>208</v>
      </c>
      <c r="G986" s="14" t="s">
        <v>237</v>
      </c>
      <c r="H986" s="73" t="str">
        <f>Table1[[#This Row],[Tabela]]&amp;Table1[[#This Row],[Campo]]</f>
        <v>modesg_inp_nfrd_alinhamento_taxcca_trnvr_ttl_elgbl</v>
      </c>
      <c r="I986" s="3" t="s">
        <v>480</v>
      </c>
      <c r="J986" s="50">
        <f>VLOOKUP(Table1[[#This Row],[Status]],Auxiliar!$B$16:$C$23,2,0)</f>
        <v>5</v>
      </c>
      <c r="K986" s="22" t="s">
        <v>1181</v>
      </c>
      <c r="L986" s="29"/>
      <c r="M986" s="22" t="s">
        <v>1172</v>
      </c>
      <c r="N986" s="57">
        <v>45485</v>
      </c>
      <c r="O986" s="22">
        <f>INDEX(Auxiliar!$D$5:$F$13,MATCH(Table1[[#This Row],[Tipologia_Testes]],Auxiliar!$B$5:$B$13,0),MATCH(Table1[[#This Row],[Complexidade]],Auxiliar!$D$4:$F$4,0))</f>
        <v>0.5</v>
      </c>
      <c r="P986" s="3"/>
      <c r="Q986" s="3"/>
      <c r="R986" s="48">
        <v>45261</v>
      </c>
      <c r="S986" s="3"/>
      <c r="T986" s="3"/>
      <c r="U986" s="3"/>
      <c r="V986" s="3"/>
      <c r="W986" s="3">
        <f>VLOOKUP(Table1[[#This Row],[Status]],Auxiliar!$B$16:$D$23,3,0)*Table1[[#This Row],[Estimação (horas)]]</f>
        <v>0.125</v>
      </c>
      <c r="X986" s="3"/>
    </row>
    <row r="987" spans="2:24" ht="17.399999999999999" hidden="1">
      <c r="B987" s="14" t="s">
        <v>28</v>
      </c>
      <c r="C987" s="14" t="s">
        <v>178</v>
      </c>
      <c r="D987" s="14" t="s">
        <v>1232</v>
      </c>
      <c r="E987" s="3" t="s">
        <v>38</v>
      </c>
      <c r="F987" s="14" t="s">
        <v>208</v>
      </c>
      <c r="G987" s="14" t="s">
        <v>238</v>
      </c>
      <c r="H987" s="73" t="str">
        <f>Table1[[#This Row],[Tabela]]&amp;Table1[[#This Row],[Campo]]</f>
        <v>modesg_inp_nfrd_alinhamento_taxcca_trnvr_enblng_alignd</v>
      </c>
      <c r="I987" s="3" t="s">
        <v>480</v>
      </c>
      <c r="J987" s="50">
        <f>VLOOKUP(Table1[[#This Row],[Status]],Auxiliar!$B$16:$C$23,2,0)</f>
        <v>5</v>
      </c>
      <c r="K987" s="22" t="s">
        <v>1158</v>
      </c>
      <c r="L987" s="29"/>
      <c r="M987" s="22" t="s">
        <v>1172</v>
      </c>
      <c r="N987" s="57">
        <v>45485</v>
      </c>
      <c r="O987" s="22">
        <f>INDEX(Auxiliar!$D$5:$F$13,MATCH(Table1[[#This Row],[Tipologia_Testes]],Auxiliar!$B$5:$B$13,0),MATCH(Table1[[#This Row],[Complexidade]],Auxiliar!$D$4:$F$4,0))</f>
        <v>0.1</v>
      </c>
      <c r="P987" s="3" t="s">
        <v>1245</v>
      </c>
      <c r="Q987" s="3"/>
      <c r="R987" s="48">
        <v>45261</v>
      </c>
      <c r="S987" s="3"/>
      <c r="T987" s="3"/>
      <c r="U987" s="3"/>
      <c r="V987" s="3"/>
      <c r="W987" s="3">
        <f>VLOOKUP(Table1[[#This Row],[Status]],Auxiliar!$B$16:$D$23,3,0)*Table1[[#This Row],[Estimação (horas)]]</f>
        <v>2.5000000000000001E-2</v>
      </c>
      <c r="X987" s="3"/>
    </row>
    <row r="988" spans="2:24" ht="17.399999999999999" hidden="1">
      <c r="B988" s="14" t="s">
        <v>28</v>
      </c>
      <c r="C988" s="14" t="s">
        <v>178</v>
      </c>
      <c r="D988" s="14" t="s">
        <v>1232</v>
      </c>
      <c r="E988" s="3" t="s">
        <v>38</v>
      </c>
      <c r="F988" s="14" t="s">
        <v>208</v>
      </c>
      <c r="G988" s="14" t="s">
        <v>238</v>
      </c>
      <c r="H988" s="73" t="str">
        <f>Table1[[#This Row],[Tabela]]&amp;Table1[[#This Row],[Campo]]</f>
        <v>modesg_inp_nfrd_alinhamento_taxcca_trnvr_enblng_alignd</v>
      </c>
      <c r="I988" s="3" t="s">
        <v>480</v>
      </c>
      <c r="J988" s="50">
        <f>VLOOKUP(Table1[[#This Row],[Status]],Auxiliar!$B$16:$C$23,2,0)</f>
        <v>5</v>
      </c>
      <c r="K988" s="22" t="s">
        <v>1181</v>
      </c>
      <c r="L988" s="29"/>
      <c r="M988" s="22" t="s">
        <v>1172</v>
      </c>
      <c r="N988" s="57">
        <v>45485</v>
      </c>
      <c r="O988" s="22">
        <f>INDEX(Auxiliar!$D$5:$F$13,MATCH(Table1[[#This Row],[Tipologia_Testes]],Auxiliar!$B$5:$B$13,0),MATCH(Table1[[#This Row],[Complexidade]],Auxiliar!$D$4:$F$4,0))</f>
        <v>0.5</v>
      </c>
      <c r="P988" s="3"/>
      <c r="Q988" s="3"/>
      <c r="R988" s="48">
        <v>45261</v>
      </c>
      <c r="S988" s="3"/>
      <c r="T988" s="3"/>
      <c r="U988" s="3"/>
      <c r="V988" s="3"/>
      <c r="W988" s="3">
        <f>VLOOKUP(Table1[[#This Row],[Status]],Auxiliar!$B$16:$D$23,3,0)*Table1[[#This Row],[Estimação (horas)]]</f>
        <v>0.125</v>
      </c>
      <c r="X988" s="3"/>
    </row>
    <row r="989" spans="2:24" ht="17.399999999999999" hidden="1">
      <c r="B989" s="14" t="s">
        <v>28</v>
      </c>
      <c r="C989" s="14" t="s">
        <v>178</v>
      </c>
      <c r="D989" s="14" t="s">
        <v>1232</v>
      </c>
      <c r="E989" s="3" t="s">
        <v>38</v>
      </c>
      <c r="F989" s="14" t="s">
        <v>208</v>
      </c>
      <c r="G989" s="14" t="s">
        <v>239</v>
      </c>
      <c r="H989" s="73" t="str">
        <f>Table1[[#This Row],[Tabela]]&amp;Table1[[#This Row],[Campo]]</f>
        <v>modesg_inp_nfrd_alinhamento_taxcca_turnover_own_prfrmnce_algnd</v>
      </c>
      <c r="I989" s="3" t="s">
        <v>480</v>
      </c>
      <c r="J989" s="50">
        <f>VLOOKUP(Table1[[#This Row],[Status]],Auxiliar!$B$16:$C$23,2,0)</f>
        <v>5</v>
      </c>
      <c r="K989" s="22" t="s">
        <v>1158</v>
      </c>
      <c r="L989" s="29"/>
      <c r="M989" s="22" t="s">
        <v>1172</v>
      </c>
      <c r="N989" s="57">
        <v>45485</v>
      </c>
      <c r="O989" s="22">
        <f>INDEX(Auxiliar!$D$5:$F$13,MATCH(Table1[[#This Row],[Tipologia_Testes]],Auxiliar!$B$5:$B$13,0),MATCH(Table1[[#This Row],[Complexidade]],Auxiliar!$D$4:$F$4,0))</f>
        <v>0.1</v>
      </c>
      <c r="P989" s="3" t="s">
        <v>1245</v>
      </c>
      <c r="Q989" s="3"/>
      <c r="R989" s="48">
        <v>45261</v>
      </c>
      <c r="S989" s="3"/>
      <c r="T989" s="3"/>
      <c r="U989" s="3"/>
      <c r="V989" s="3"/>
      <c r="W989" s="3">
        <f>VLOOKUP(Table1[[#This Row],[Status]],Auxiliar!$B$16:$D$23,3,0)*Table1[[#This Row],[Estimação (horas)]]</f>
        <v>2.5000000000000001E-2</v>
      </c>
      <c r="X989" s="3"/>
    </row>
    <row r="990" spans="2:24" ht="17.399999999999999" hidden="1">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480</v>
      </c>
      <c r="J990" s="50">
        <f>VLOOKUP(Table1[[#This Row],[Status]],Auxiliar!$B$16:$C$23,2,0)</f>
        <v>5</v>
      </c>
      <c r="K990" s="22" t="s">
        <v>1181</v>
      </c>
      <c r="L990" s="29"/>
      <c r="M990" s="22" t="s">
        <v>1172</v>
      </c>
      <c r="N990" s="57">
        <v>45485</v>
      </c>
      <c r="O990" s="22">
        <f>INDEX(Auxiliar!$D$5:$F$13,MATCH(Table1[[#This Row],[Tipologia_Testes]],Auxiliar!$B$5:$B$13,0),MATCH(Table1[[#This Row],[Complexidade]],Auxiliar!$D$4:$F$4,0))</f>
        <v>0.5</v>
      </c>
      <c r="P990" s="3"/>
      <c r="Q990" s="3"/>
      <c r="R990" s="48">
        <v>45261</v>
      </c>
      <c r="S990" s="3"/>
      <c r="T990" s="3"/>
      <c r="U990" s="3"/>
      <c r="V990" s="3"/>
      <c r="W990" s="3">
        <f>VLOOKUP(Table1[[#This Row],[Status]],Auxiliar!$B$16:$D$23,3,0)*Table1[[#This Row],[Estimação (horas)]]</f>
        <v>0.125</v>
      </c>
      <c r="X990" s="3"/>
    </row>
    <row r="991" spans="2:24" ht="17.399999999999999" hidden="1">
      <c r="B991" s="14" t="s">
        <v>28</v>
      </c>
      <c r="C991" s="14" t="s">
        <v>178</v>
      </c>
      <c r="D991" s="14" t="s">
        <v>1232</v>
      </c>
      <c r="E991" s="3" t="s">
        <v>38</v>
      </c>
      <c r="F991" s="14" t="s">
        <v>208</v>
      </c>
      <c r="G991" s="14" t="s">
        <v>240</v>
      </c>
      <c r="H991" s="73" t="str">
        <f>Table1[[#This Row],[Tabela]]&amp;Table1[[#This Row],[Campo]]</f>
        <v>modesg_inp_nfrd_alinhamento_taxcca_capex_ttl_elgbl</v>
      </c>
      <c r="I991" s="3" t="s">
        <v>480</v>
      </c>
      <c r="J991" s="50">
        <f>VLOOKUP(Table1[[#This Row],[Status]],Auxiliar!$B$16:$C$23,2,0)</f>
        <v>5</v>
      </c>
      <c r="K991" s="22" t="s">
        <v>1158</v>
      </c>
      <c r="L991" s="29"/>
      <c r="M991" s="22" t="s">
        <v>1172</v>
      </c>
      <c r="N991" s="57">
        <v>45485</v>
      </c>
      <c r="O991" s="22">
        <f>INDEX(Auxiliar!$D$5:$F$13,MATCH(Table1[[#This Row],[Tipologia_Testes]],Auxiliar!$B$5:$B$13,0),MATCH(Table1[[#This Row],[Complexidade]],Auxiliar!$D$4:$F$4,0))</f>
        <v>0.1</v>
      </c>
      <c r="P991" s="3" t="s">
        <v>1245</v>
      </c>
      <c r="Q991" s="3"/>
      <c r="R991" s="48">
        <v>45261</v>
      </c>
      <c r="S991" s="3"/>
      <c r="T991" s="3"/>
      <c r="U991" s="3"/>
      <c r="V991" s="3"/>
      <c r="W991" s="3">
        <f>VLOOKUP(Table1[[#This Row],[Status]],Auxiliar!$B$16:$D$23,3,0)*Table1[[#This Row],[Estimação (horas)]]</f>
        <v>2.5000000000000001E-2</v>
      </c>
      <c r="X991" s="3"/>
    </row>
    <row r="992" spans="2:24" ht="17.399999999999999" hidden="1">
      <c r="B992" s="14" t="s">
        <v>28</v>
      </c>
      <c r="C992" s="14" t="s">
        <v>178</v>
      </c>
      <c r="D992" s="14" t="s">
        <v>1232</v>
      </c>
      <c r="E992" s="3" t="s">
        <v>38</v>
      </c>
      <c r="F992" s="14" t="s">
        <v>208</v>
      </c>
      <c r="G992" s="14" t="s">
        <v>240</v>
      </c>
      <c r="H992" s="73" t="str">
        <f>Table1[[#This Row],[Tabela]]&amp;Table1[[#This Row],[Campo]]</f>
        <v>modesg_inp_nfrd_alinhamento_taxcca_capex_ttl_elgbl</v>
      </c>
      <c r="I992" s="3" t="s">
        <v>480</v>
      </c>
      <c r="J992" s="50">
        <f>VLOOKUP(Table1[[#This Row],[Status]],Auxiliar!$B$16:$C$23,2,0)</f>
        <v>5</v>
      </c>
      <c r="K992" s="22" t="s">
        <v>1181</v>
      </c>
      <c r="L992" s="29"/>
      <c r="M992" s="22" t="s">
        <v>1172</v>
      </c>
      <c r="N992" s="57">
        <v>45485</v>
      </c>
      <c r="O992" s="22">
        <f>INDEX(Auxiliar!$D$5:$F$13,MATCH(Table1[[#This Row],[Tipologia_Testes]],Auxiliar!$B$5:$B$13,0),MATCH(Table1[[#This Row],[Complexidade]],Auxiliar!$D$4:$F$4,0))</f>
        <v>0.5</v>
      </c>
      <c r="P992" s="3"/>
      <c r="Q992" s="3"/>
      <c r="R992" s="48">
        <v>45261</v>
      </c>
      <c r="S992" s="3"/>
      <c r="T992" s="3"/>
      <c r="U992" s="3"/>
      <c r="V992" s="3"/>
      <c r="W992" s="3">
        <f>VLOOKUP(Table1[[#This Row],[Status]],Auxiliar!$B$16:$D$23,3,0)*Table1[[#This Row],[Estimação (horas)]]</f>
        <v>0.125</v>
      </c>
      <c r="X992" s="3"/>
    </row>
    <row r="993" spans="2:24" ht="17.399999999999999" hidden="1">
      <c r="B993" s="14" t="s">
        <v>28</v>
      </c>
      <c r="C993" s="14" t="s">
        <v>178</v>
      </c>
      <c r="D993" s="14" t="s">
        <v>1232</v>
      </c>
      <c r="E993" s="3" t="s">
        <v>38</v>
      </c>
      <c r="F993" s="14" t="s">
        <v>208</v>
      </c>
      <c r="G993" s="14" t="s">
        <v>241</v>
      </c>
      <c r="H993" s="73" t="str">
        <f>Table1[[#This Row],[Tabela]]&amp;Table1[[#This Row],[Campo]]</f>
        <v>modesg_inp_nfrd_alinhamento_taxcca_capex_enblng_algnd</v>
      </c>
      <c r="I993" s="3" t="s">
        <v>480</v>
      </c>
      <c r="J993" s="50">
        <f>VLOOKUP(Table1[[#This Row],[Status]],Auxiliar!$B$16:$C$23,2,0)</f>
        <v>5</v>
      </c>
      <c r="K993" s="22" t="s">
        <v>1158</v>
      </c>
      <c r="L993" s="29"/>
      <c r="M993" s="22" t="s">
        <v>1172</v>
      </c>
      <c r="N993" s="57">
        <v>45485</v>
      </c>
      <c r="O993" s="22">
        <f>INDEX(Auxiliar!$D$5:$F$13,MATCH(Table1[[#This Row],[Tipologia_Testes]],Auxiliar!$B$5:$B$13,0),MATCH(Table1[[#This Row],[Complexidade]],Auxiliar!$D$4:$F$4,0))</f>
        <v>0.1</v>
      </c>
      <c r="P993" s="3" t="s">
        <v>1245</v>
      </c>
      <c r="Q993" s="3"/>
      <c r="R993" s="48">
        <v>45261</v>
      </c>
      <c r="S993" s="3"/>
      <c r="T993" s="3"/>
      <c r="U993" s="3"/>
      <c r="V993" s="3"/>
      <c r="W993" s="3">
        <f>VLOOKUP(Table1[[#This Row],[Status]],Auxiliar!$B$16:$D$23,3,0)*Table1[[#This Row],[Estimação (horas)]]</f>
        <v>2.5000000000000001E-2</v>
      </c>
      <c r="X993" s="3"/>
    </row>
    <row r="994" spans="2:24" ht="17.399999999999999" hidden="1">
      <c r="B994" s="14" t="s">
        <v>28</v>
      </c>
      <c r="C994" s="14" t="s">
        <v>178</v>
      </c>
      <c r="D994" s="14" t="s">
        <v>1232</v>
      </c>
      <c r="E994" s="3" t="s">
        <v>38</v>
      </c>
      <c r="F994" s="14" t="s">
        <v>208</v>
      </c>
      <c r="G994" s="14" t="s">
        <v>241</v>
      </c>
      <c r="H994" s="73" t="str">
        <f>Table1[[#This Row],[Tabela]]&amp;Table1[[#This Row],[Campo]]</f>
        <v>modesg_inp_nfrd_alinhamento_taxcca_capex_enblng_algnd</v>
      </c>
      <c r="I994" s="3" t="s">
        <v>480</v>
      </c>
      <c r="J994" s="50">
        <f>VLOOKUP(Table1[[#This Row],[Status]],Auxiliar!$B$16:$C$23,2,0)</f>
        <v>5</v>
      </c>
      <c r="K994" s="22" t="s">
        <v>1181</v>
      </c>
      <c r="L994" s="29"/>
      <c r="M994" s="22" t="s">
        <v>1172</v>
      </c>
      <c r="N994" s="57">
        <v>45485</v>
      </c>
      <c r="O994" s="22">
        <f>INDEX(Auxiliar!$D$5:$F$13,MATCH(Table1[[#This Row],[Tipologia_Testes]],Auxiliar!$B$5:$B$13,0),MATCH(Table1[[#This Row],[Complexidade]],Auxiliar!$D$4:$F$4,0))</f>
        <v>0.5</v>
      </c>
      <c r="P994" s="3"/>
      <c r="Q994" s="3"/>
      <c r="R994" s="48">
        <v>45261</v>
      </c>
      <c r="S994" s="3"/>
      <c r="T994" s="3"/>
      <c r="U994" s="3"/>
      <c r="V994" s="3"/>
      <c r="W994" s="3">
        <f>VLOOKUP(Table1[[#This Row],[Status]],Auxiliar!$B$16:$D$23,3,0)*Table1[[#This Row],[Estimação (horas)]]</f>
        <v>0.125</v>
      </c>
      <c r="X994" s="3"/>
    </row>
    <row r="995" spans="2:24" ht="17.399999999999999" hidden="1">
      <c r="B995" s="14" t="s">
        <v>28</v>
      </c>
      <c r="C995" s="14" t="s">
        <v>178</v>
      </c>
      <c r="D995" s="14" t="s">
        <v>1232</v>
      </c>
      <c r="E995" s="3" t="s">
        <v>38</v>
      </c>
      <c r="F995" s="14" t="s">
        <v>208</v>
      </c>
      <c r="G995" s="14" t="s">
        <v>242</v>
      </c>
      <c r="H995" s="73" t="str">
        <f>Table1[[#This Row],[Tabela]]&amp;Table1[[#This Row],[Campo]]</f>
        <v>modesg_inp_nfrd_alinhamento_taxcca_capex_own_prfrmnce_algnd</v>
      </c>
      <c r="I995" s="3" t="s">
        <v>480</v>
      </c>
      <c r="J995" s="50">
        <f>VLOOKUP(Table1[[#This Row],[Status]],Auxiliar!$B$16:$C$23,2,0)</f>
        <v>5</v>
      </c>
      <c r="K995" s="22" t="s">
        <v>1158</v>
      </c>
      <c r="L995" s="29"/>
      <c r="M995" s="22" t="s">
        <v>1172</v>
      </c>
      <c r="N995" s="57">
        <v>45485</v>
      </c>
      <c r="O995" s="22">
        <f>INDEX(Auxiliar!$D$5:$F$13,MATCH(Table1[[#This Row],[Tipologia_Testes]],Auxiliar!$B$5:$B$13,0),MATCH(Table1[[#This Row],[Complexidade]],Auxiliar!$D$4:$F$4,0))</f>
        <v>0.1</v>
      </c>
      <c r="P995" s="3" t="s">
        <v>1245</v>
      </c>
      <c r="Q995" s="3"/>
      <c r="R995" s="48">
        <v>45261</v>
      </c>
      <c r="S995" s="3"/>
      <c r="T995" s="3"/>
      <c r="U995" s="3"/>
      <c r="V995" s="3"/>
      <c r="W995" s="3">
        <f>VLOOKUP(Table1[[#This Row],[Status]],Auxiliar!$B$16:$D$23,3,0)*Table1[[#This Row],[Estimação (horas)]]</f>
        <v>2.5000000000000001E-2</v>
      </c>
      <c r="X995" s="3"/>
    </row>
    <row r="996" spans="2:24" ht="17.399999999999999" hidden="1">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480</v>
      </c>
      <c r="J996" s="50">
        <f>VLOOKUP(Table1[[#This Row],[Status]],Auxiliar!$B$16:$C$23,2,0)</f>
        <v>5</v>
      </c>
      <c r="K996" s="22" t="s">
        <v>1181</v>
      </c>
      <c r="L996" s="29"/>
      <c r="M996" s="22" t="s">
        <v>1172</v>
      </c>
      <c r="N996" s="57">
        <v>45485</v>
      </c>
      <c r="O996" s="22">
        <f>INDEX(Auxiliar!$D$5:$F$13,MATCH(Table1[[#This Row],[Tipologia_Testes]],Auxiliar!$B$5:$B$13,0),MATCH(Table1[[#This Row],[Complexidade]],Auxiliar!$D$4:$F$4,0))</f>
        <v>0.5</v>
      </c>
      <c r="P996" s="3"/>
      <c r="Q996" s="3"/>
      <c r="R996" s="48">
        <v>45261</v>
      </c>
      <c r="S996" s="3"/>
      <c r="T996" s="3"/>
      <c r="U996" s="3"/>
      <c r="V996" s="3"/>
      <c r="W996" s="3">
        <f>VLOOKUP(Table1[[#This Row],[Status]],Auxiliar!$B$16:$D$23,3,0)*Table1[[#This Row],[Estimação (horas)]]</f>
        <v>0.125</v>
      </c>
      <c r="X996" s="3"/>
    </row>
    <row r="997" spans="2:24" ht="17.399999999999999" hidden="1">
      <c r="B997" s="14" t="s">
        <v>28</v>
      </c>
      <c r="C997" s="14" t="s">
        <v>178</v>
      </c>
      <c r="D997" s="14" t="s">
        <v>1232</v>
      </c>
      <c r="E997" s="3" t="s">
        <v>38</v>
      </c>
      <c r="F997" s="14" t="s">
        <v>208</v>
      </c>
      <c r="G997" s="14" t="s">
        <v>243</v>
      </c>
      <c r="H997" s="73" t="str">
        <f>Table1[[#This Row],[Tabela]]&amp;Table1[[#This Row],[Campo]]</f>
        <v>modesg_inp_nfrd_alinhamento_taxccm_trnvr_ttl_elgbl</v>
      </c>
      <c r="I997" s="3" t="s">
        <v>480</v>
      </c>
      <c r="J997" s="50">
        <f>VLOOKUP(Table1[[#This Row],[Status]],Auxiliar!$B$16:$C$23,2,0)</f>
        <v>5</v>
      </c>
      <c r="K997" s="22" t="s">
        <v>1158</v>
      </c>
      <c r="L997" s="29"/>
      <c r="M997" s="22" t="s">
        <v>1172</v>
      </c>
      <c r="N997" s="57">
        <v>45485</v>
      </c>
      <c r="O997" s="22">
        <f>INDEX(Auxiliar!$D$5:$F$13,MATCH(Table1[[#This Row],[Tipologia_Testes]],Auxiliar!$B$5:$B$13,0),MATCH(Table1[[#This Row],[Complexidade]],Auxiliar!$D$4:$F$4,0))</f>
        <v>0.1</v>
      </c>
      <c r="P997" s="3" t="s">
        <v>1245</v>
      </c>
      <c r="Q997" s="3"/>
      <c r="R997" s="48">
        <v>45261</v>
      </c>
      <c r="S997" s="3"/>
      <c r="T997" s="3"/>
      <c r="U997" s="3"/>
      <c r="V997" s="3"/>
      <c r="W997" s="3">
        <f>VLOOKUP(Table1[[#This Row],[Status]],Auxiliar!$B$16:$D$23,3,0)*Table1[[#This Row],[Estimação (horas)]]</f>
        <v>2.5000000000000001E-2</v>
      </c>
      <c r="X997" s="3"/>
    </row>
    <row r="998" spans="2:24" ht="17.399999999999999" hidden="1">
      <c r="B998" s="14" t="s">
        <v>28</v>
      </c>
      <c r="C998" s="14" t="s">
        <v>178</v>
      </c>
      <c r="D998" s="14" t="s">
        <v>1232</v>
      </c>
      <c r="E998" s="3" t="s">
        <v>38</v>
      </c>
      <c r="F998" s="14" t="s">
        <v>208</v>
      </c>
      <c r="G998" s="14" t="s">
        <v>243</v>
      </c>
      <c r="H998" s="73" t="str">
        <f>Table1[[#This Row],[Tabela]]&amp;Table1[[#This Row],[Campo]]</f>
        <v>modesg_inp_nfrd_alinhamento_taxccm_trnvr_ttl_elgbl</v>
      </c>
      <c r="I998" s="3" t="s">
        <v>480</v>
      </c>
      <c r="J998" s="50">
        <f>VLOOKUP(Table1[[#This Row],[Status]],Auxiliar!$B$16:$C$23,2,0)</f>
        <v>5</v>
      </c>
      <c r="K998" s="22" t="s">
        <v>1181</v>
      </c>
      <c r="L998" s="29"/>
      <c r="M998" s="22" t="s">
        <v>1172</v>
      </c>
      <c r="N998" s="57">
        <v>45485</v>
      </c>
      <c r="O998" s="22">
        <f>INDEX(Auxiliar!$D$5:$F$13,MATCH(Table1[[#This Row],[Tipologia_Testes]],Auxiliar!$B$5:$B$13,0),MATCH(Table1[[#This Row],[Complexidade]],Auxiliar!$D$4:$F$4,0))</f>
        <v>0.5</v>
      </c>
      <c r="P998" s="3"/>
      <c r="Q998" s="3"/>
      <c r="R998" s="48">
        <v>45261</v>
      </c>
      <c r="S998" s="3"/>
      <c r="T998" s="3"/>
      <c r="U998" s="3"/>
      <c r="V998" s="3"/>
      <c r="W998" s="3">
        <f>VLOOKUP(Table1[[#This Row],[Status]],Auxiliar!$B$16:$D$23,3,0)*Table1[[#This Row],[Estimação (horas)]]</f>
        <v>0.125</v>
      </c>
      <c r="X998" s="3"/>
    </row>
    <row r="999" spans="2:24" ht="17.399999999999999" hidden="1">
      <c r="B999" s="14" t="s">
        <v>28</v>
      </c>
      <c r="C999" s="14" t="s">
        <v>178</v>
      </c>
      <c r="D999" s="14" t="s">
        <v>1232</v>
      </c>
      <c r="E999" s="3" t="s">
        <v>38</v>
      </c>
      <c r="F999" s="14" t="s">
        <v>208</v>
      </c>
      <c r="G999" s="14" t="s">
        <v>244</v>
      </c>
      <c r="H999" s="73" t="str">
        <f>Table1[[#This Row],[Tabela]]&amp;Table1[[#This Row],[Campo]]</f>
        <v>modesg_inp_nfrd_alinhamento_taxccm_trnvr_enblng_algnd</v>
      </c>
      <c r="I999" s="3" t="s">
        <v>480</v>
      </c>
      <c r="J999" s="50">
        <f>VLOOKUP(Table1[[#This Row],[Status]],Auxiliar!$B$16:$C$23,2,0)</f>
        <v>5</v>
      </c>
      <c r="K999" s="22" t="s">
        <v>1158</v>
      </c>
      <c r="L999" s="29"/>
      <c r="M999" s="22" t="s">
        <v>1172</v>
      </c>
      <c r="N999" s="57">
        <v>45485</v>
      </c>
      <c r="O999" s="22">
        <f>INDEX(Auxiliar!$D$5:$F$13,MATCH(Table1[[#This Row],[Tipologia_Testes]],Auxiliar!$B$5:$B$13,0),MATCH(Table1[[#This Row],[Complexidade]],Auxiliar!$D$4:$F$4,0))</f>
        <v>0.1</v>
      </c>
      <c r="P999" s="3" t="s">
        <v>1245</v>
      </c>
      <c r="Q999" s="3"/>
      <c r="R999" s="48">
        <v>45261</v>
      </c>
      <c r="S999" s="3"/>
      <c r="T999" s="3"/>
      <c r="U999" s="3"/>
      <c r="V999" s="3"/>
      <c r="W999" s="3">
        <f>VLOOKUP(Table1[[#This Row],[Status]],Auxiliar!$B$16:$D$23,3,0)*Table1[[#This Row],[Estimação (horas)]]</f>
        <v>2.5000000000000001E-2</v>
      </c>
      <c r="X999" s="3"/>
    </row>
    <row r="1000" spans="2:24" ht="17.399999999999999" hidden="1">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480</v>
      </c>
      <c r="J1000" s="50">
        <f>VLOOKUP(Table1[[#This Row],[Status]],Auxiliar!$B$16:$C$23,2,0)</f>
        <v>5</v>
      </c>
      <c r="K1000" s="22" t="s">
        <v>1181</v>
      </c>
      <c r="L1000" s="29"/>
      <c r="M1000" s="22" t="s">
        <v>1172</v>
      </c>
      <c r="N1000" s="57">
        <v>45485</v>
      </c>
      <c r="O1000" s="22">
        <f>INDEX(Auxiliar!$D$5:$F$13,MATCH(Table1[[#This Row],[Tipologia_Testes]],Auxiliar!$B$5:$B$13,0),MATCH(Table1[[#This Row],[Complexidade]],Auxiliar!$D$4:$F$4,0))</f>
        <v>0.5</v>
      </c>
      <c r="P1000" s="3"/>
      <c r="Q1000" s="3"/>
      <c r="R1000" s="48">
        <v>45261</v>
      </c>
      <c r="S1000" s="3"/>
      <c r="T1000" s="3"/>
      <c r="U1000" s="3"/>
      <c r="V1000" s="3"/>
      <c r="W1000" s="3">
        <f>VLOOKUP(Table1[[#This Row],[Status]],Auxiliar!$B$16:$D$23,3,0)*Table1[[#This Row],[Estimação (horas)]]</f>
        <v>0.125</v>
      </c>
      <c r="X1000" s="3"/>
    </row>
    <row r="1001" spans="2:24" ht="17.399999999999999" hidden="1">
      <c r="B1001" s="14" t="s">
        <v>28</v>
      </c>
      <c r="C1001" s="14" t="s">
        <v>178</v>
      </c>
      <c r="D1001" s="14" t="s">
        <v>1232</v>
      </c>
      <c r="E1001" s="3" t="s">
        <v>38</v>
      </c>
      <c r="F1001" s="14" t="s">
        <v>208</v>
      </c>
      <c r="G1001" s="14" t="s">
        <v>245</v>
      </c>
      <c r="H1001" s="73" t="str">
        <f>Table1[[#This Row],[Tabela]]&amp;Table1[[#This Row],[Campo]]</f>
        <v>modesg_inp_nfrd_alinhamento_taxccm_trnvr_trnstn_alignd</v>
      </c>
      <c r="I1001" s="3" t="s">
        <v>480</v>
      </c>
      <c r="J1001" s="50">
        <f>VLOOKUP(Table1[[#This Row],[Status]],Auxiliar!$B$16:$C$23,2,0)</f>
        <v>5</v>
      </c>
      <c r="K1001" s="22" t="s">
        <v>1158</v>
      </c>
      <c r="L1001" s="29"/>
      <c r="M1001" s="22" t="s">
        <v>1172</v>
      </c>
      <c r="N1001" s="57">
        <v>45485</v>
      </c>
      <c r="O1001" s="22">
        <f>INDEX(Auxiliar!$D$5:$F$13,MATCH(Table1[[#This Row],[Tipologia_Testes]],Auxiliar!$B$5:$B$13,0),MATCH(Table1[[#This Row],[Complexidade]],Auxiliar!$D$4:$F$4,0))</f>
        <v>0.1</v>
      </c>
      <c r="P1001" s="3" t="s">
        <v>1245</v>
      </c>
      <c r="Q1001" s="3"/>
      <c r="R1001" s="48">
        <v>45261</v>
      </c>
      <c r="S1001" s="3"/>
      <c r="T1001" s="3"/>
      <c r="U1001" s="3"/>
      <c r="V1001" s="3"/>
      <c r="W1001" s="3">
        <f>VLOOKUP(Table1[[#This Row],[Status]],Auxiliar!$B$16:$D$23,3,0)*Table1[[#This Row],[Estimação (horas)]]</f>
        <v>2.5000000000000001E-2</v>
      </c>
      <c r="X1001" s="3"/>
    </row>
    <row r="1002" spans="2:24" ht="17.399999999999999" hidden="1">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480</v>
      </c>
      <c r="J1002" s="50">
        <f>VLOOKUP(Table1[[#This Row],[Status]],Auxiliar!$B$16:$C$23,2,0)</f>
        <v>5</v>
      </c>
      <c r="K1002" s="22" t="s">
        <v>1181</v>
      </c>
      <c r="L1002" s="29"/>
      <c r="M1002" s="22" t="s">
        <v>1172</v>
      </c>
      <c r="N1002" s="57">
        <v>45485</v>
      </c>
      <c r="O1002" s="22">
        <f>INDEX(Auxiliar!$D$5:$F$13,MATCH(Table1[[#This Row],[Tipologia_Testes]],Auxiliar!$B$5:$B$13,0),MATCH(Table1[[#This Row],[Complexidade]],Auxiliar!$D$4:$F$4,0))</f>
        <v>0.5</v>
      </c>
      <c r="P1002" s="3"/>
      <c r="Q1002" s="3"/>
      <c r="R1002" s="48">
        <v>45261</v>
      </c>
      <c r="S1002" s="3"/>
      <c r="T1002" s="3"/>
      <c r="U1002" s="3"/>
      <c r="V1002" s="3"/>
      <c r="W1002" s="3">
        <f>VLOOKUP(Table1[[#This Row],[Status]],Auxiliar!$B$16:$D$23,3,0)*Table1[[#This Row],[Estimação (horas)]]</f>
        <v>0.125</v>
      </c>
      <c r="X1002" s="3"/>
    </row>
    <row r="1003" spans="2:24" ht="17.399999999999999" hidden="1">
      <c r="B1003" s="14" t="s">
        <v>28</v>
      </c>
      <c r="C1003" s="14" t="s">
        <v>178</v>
      </c>
      <c r="D1003" s="14" t="s">
        <v>1232</v>
      </c>
      <c r="E1003" s="3" t="s">
        <v>38</v>
      </c>
      <c r="F1003" s="14" t="s">
        <v>208</v>
      </c>
      <c r="G1003" s="14" t="s">
        <v>246</v>
      </c>
      <c r="H1003" s="73" t="str">
        <f>Table1[[#This Row],[Tabela]]&amp;Table1[[#This Row],[Campo]]</f>
        <v>modesg_inp_nfrd_alinhamento_taxccm_trnvr_own_prfrmnce_algnd</v>
      </c>
      <c r="I1003" s="3" t="s">
        <v>480</v>
      </c>
      <c r="J1003" s="50">
        <f>VLOOKUP(Table1[[#This Row],[Status]],Auxiliar!$B$16:$C$23,2,0)</f>
        <v>5</v>
      </c>
      <c r="K1003" s="22" t="s">
        <v>1158</v>
      </c>
      <c r="L1003" s="29"/>
      <c r="M1003" s="22" t="s">
        <v>1172</v>
      </c>
      <c r="N1003" s="57">
        <v>45485</v>
      </c>
      <c r="O1003" s="22">
        <f>INDEX(Auxiliar!$D$5:$F$13,MATCH(Table1[[#This Row],[Tipologia_Testes]],Auxiliar!$B$5:$B$13,0),MATCH(Table1[[#This Row],[Complexidade]],Auxiliar!$D$4:$F$4,0))</f>
        <v>0.1</v>
      </c>
      <c r="P1003" s="3" t="s">
        <v>1245</v>
      </c>
      <c r="Q1003" s="3"/>
      <c r="R1003" s="48">
        <v>45261</v>
      </c>
      <c r="S1003" s="3"/>
      <c r="T1003" s="3"/>
      <c r="U1003" s="3"/>
      <c r="V1003" s="3"/>
      <c r="W1003" s="3">
        <f>VLOOKUP(Table1[[#This Row],[Status]],Auxiliar!$B$16:$D$23,3,0)*Table1[[#This Row],[Estimação (horas)]]</f>
        <v>2.5000000000000001E-2</v>
      </c>
      <c r="X1003" s="3"/>
    </row>
    <row r="1004" spans="2:24" ht="17.399999999999999" hidden="1">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480</v>
      </c>
      <c r="J1004" s="50">
        <f>VLOOKUP(Table1[[#This Row],[Status]],Auxiliar!$B$16:$C$23,2,0)</f>
        <v>5</v>
      </c>
      <c r="K1004" s="22" t="s">
        <v>1181</v>
      </c>
      <c r="L1004" s="29"/>
      <c r="M1004" s="22" t="s">
        <v>1172</v>
      </c>
      <c r="N1004" s="57">
        <v>45485</v>
      </c>
      <c r="O1004" s="22">
        <f>INDEX(Auxiliar!$D$5:$F$13,MATCH(Table1[[#This Row],[Tipologia_Testes]],Auxiliar!$B$5:$B$13,0),MATCH(Table1[[#This Row],[Complexidade]],Auxiliar!$D$4:$F$4,0))</f>
        <v>0.5</v>
      </c>
      <c r="P1004" s="3"/>
      <c r="Q1004" s="3"/>
      <c r="R1004" s="48">
        <v>45261</v>
      </c>
      <c r="S1004" s="3"/>
      <c r="T1004" s="3"/>
      <c r="U1004" s="3"/>
      <c r="V1004" s="3"/>
      <c r="W1004" s="3">
        <f>VLOOKUP(Table1[[#This Row],[Status]],Auxiliar!$B$16:$D$23,3,0)*Table1[[#This Row],[Estimação (horas)]]</f>
        <v>0.125</v>
      </c>
      <c r="X1004" s="3"/>
    </row>
    <row r="1005" spans="2:24" ht="17.399999999999999" hidden="1">
      <c r="B1005" s="14" t="s">
        <v>28</v>
      </c>
      <c r="C1005" s="14" t="s">
        <v>178</v>
      </c>
      <c r="D1005" s="14" t="s">
        <v>1232</v>
      </c>
      <c r="E1005" s="3" t="s">
        <v>38</v>
      </c>
      <c r="F1005" s="14" t="s">
        <v>208</v>
      </c>
      <c r="G1005" s="14" t="s">
        <v>247</v>
      </c>
      <c r="H1005" s="73" t="str">
        <f>Table1[[#This Row],[Tabela]]&amp;Table1[[#This Row],[Campo]]</f>
        <v>modesg_inp_nfrd_alinhamento_taxccm_capex_ttl_elgbl</v>
      </c>
      <c r="I1005" s="3" t="s">
        <v>480</v>
      </c>
      <c r="J1005" s="50">
        <f>VLOOKUP(Table1[[#This Row],[Status]],Auxiliar!$B$16:$C$23,2,0)</f>
        <v>5</v>
      </c>
      <c r="K1005" s="22" t="s">
        <v>1158</v>
      </c>
      <c r="L1005" s="29"/>
      <c r="M1005" s="22" t="s">
        <v>1172</v>
      </c>
      <c r="N1005" s="57">
        <v>45485</v>
      </c>
      <c r="O1005" s="22">
        <f>INDEX(Auxiliar!$D$5:$F$13,MATCH(Table1[[#This Row],[Tipologia_Testes]],Auxiliar!$B$5:$B$13,0),MATCH(Table1[[#This Row],[Complexidade]],Auxiliar!$D$4:$F$4,0))</f>
        <v>0.1</v>
      </c>
      <c r="P1005" s="3" t="s">
        <v>1245</v>
      </c>
      <c r="Q1005" s="3"/>
      <c r="R1005" s="48">
        <v>45261</v>
      </c>
      <c r="S1005" s="3"/>
      <c r="T1005" s="3"/>
      <c r="U1005" s="3"/>
      <c r="V1005" s="3"/>
      <c r="W1005" s="3">
        <f>VLOOKUP(Table1[[#This Row],[Status]],Auxiliar!$B$16:$D$23,3,0)*Table1[[#This Row],[Estimação (horas)]]</f>
        <v>2.5000000000000001E-2</v>
      </c>
      <c r="X1005" s="3"/>
    </row>
    <row r="1006" spans="2:24" ht="17.399999999999999" hidden="1">
      <c r="B1006" s="14" t="s">
        <v>28</v>
      </c>
      <c r="C1006" s="14" t="s">
        <v>178</v>
      </c>
      <c r="D1006" s="14" t="s">
        <v>1232</v>
      </c>
      <c r="E1006" s="3" t="s">
        <v>38</v>
      </c>
      <c r="F1006" s="14" t="s">
        <v>208</v>
      </c>
      <c r="G1006" s="14" t="s">
        <v>247</v>
      </c>
      <c r="H1006" s="73" t="str">
        <f>Table1[[#This Row],[Tabela]]&amp;Table1[[#This Row],[Campo]]</f>
        <v>modesg_inp_nfrd_alinhamento_taxccm_capex_ttl_elgbl</v>
      </c>
      <c r="I1006" s="3" t="s">
        <v>480</v>
      </c>
      <c r="J1006" s="50">
        <f>VLOOKUP(Table1[[#This Row],[Status]],Auxiliar!$B$16:$C$23,2,0)</f>
        <v>5</v>
      </c>
      <c r="K1006" s="22" t="s">
        <v>1181</v>
      </c>
      <c r="L1006" s="29"/>
      <c r="M1006" s="22" t="s">
        <v>1172</v>
      </c>
      <c r="N1006" s="57">
        <v>45485</v>
      </c>
      <c r="O1006" s="22">
        <f>INDEX(Auxiliar!$D$5:$F$13,MATCH(Table1[[#This Row],[Tipologia_Testes]],Auxiliar!$B$5:$B$13,0),MATCH(Table1[[#This Row],[Complexidade]],Auxiliar!$D$4:$F$4,0))</f>
        <v>0.5</v>
      </c>
      <c r="P1006" s="3"/>
      <c r="Q1006" s="3"/>
      <c r="R1006" s="48">
        <v>45261</v>
      </c>
      <c r="S1006" s="3"/>
      <c r="T1006" s="3"/>
      <c r="U1006" s="3"/>
      <c r="V1006" s="3"/>
      <c r="W1006" s="3">
        <f>VLOOKUP(Table1[[#This Row],[Status]],Auxiliar!$B$16:$D$23,3,0)*Table1[[#This Row],[Estimação (horas)]]</f>
        <v>0.125</v>
      </c>
      <c r="X1006" s="3"/>
    </row>
    <row r="1007" spans="2:24" ht="17.399999999999999" hidden="1">
      <c r="B1007" s="14" t="s">
        <v>28</v>
      </c>
      <c r="C1007" s="14" t="s">
        <v>178</v>
      </c>
      <c r="D1007" s="14" t="s">
        <v>1232</v>
      </c>
      <c r="E1007" s="3" t="s">
        <v>38</v>
      </c>
      <c r="F1007" s="14" t="s">
        <v>208</v>
      </c>
      <c r="G1007" s="14" t="s">
        <v>248</v>
      </c>
      <c r="H1007" s="73" t="str">
        <f>Table1[[#This Row],[Tabela]]&amp;Table1[[#This Row],[Campo]]</f>
        <v>modesg_inp_nfrd_alinhamento_taxccm_capex_enblng_algnd</v>
      </c>
      <c r="I1007" s="3" t="s">
        <v>480</v>
      </c>
      <c r="J1007" s="50">
        <f>VLOOKUP(Table1[[#This Row],[Status]],Auxiliar!$B$16:$C$23,2,0)</f>
        <v>5</v>
      </c>
      <c r="K1007" s="22" t="s">
        <v>1158</v>
      </c>
      <c r="L1007" s="29"/>
      <c r="M1007" s="22" t="s">
        <v>1172</v>
      </c>
      <c r="N1007" s="57">
        <v>45485</v>
      </c>
      <c r="O1007" s="22">
        <f>INDEX(Auxiliar!$D$5:$F$13,MATCH(Table1[[#This Row],[Tipologia_Testes]],Auxiliar!$B$5:$B$13,0),MATCH(Table1[[#This Row],[Complexidade]],Auxiliar!$D$4:$F$4,0))</f>
        <v>0.1</v>
      </c>
      <c r="P1007" s="3" t="s">
        <v>1245</v>
      </c>
      <c r="Q1007" s="3"/>
      <c r="R1007" s="48">
        <v>45261</v>
      </c>
      <c r="S1007" s="3"/>
      <c r="T1007" s="3"/>
      <c r="U1007" s="3"/>
      <c r="V1007" s="3"/>
      <c r="W1007" s="3">
        <f>VLOOKUP(Table1[[#This Row],[Status]],Auxiliar!$B$16:$D$23,3,0)*Table1[[#This Row],[Estimação (horas)]]</f>
        <v>2.5000000000000001E-2</v>
      </c>
      <c r="X1007" s="3"/>
    </row>
    <row r="1008" spans="2:24" ht="17.399999999999999" hidden="1">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480</v>
      </c>
      <c r="J1008" s="50">
        <f>VLOOKUP(Table1[[#This Row],[Status]],Auxiliar!$B$16:$C$23,2,0)</f>
        <v>5</v>
      </c>
      <c r="K1008" s="22" t="s">
        <v>1181</v>
      </c>
      <c r="L1008" s="29"/>
      <c r="M1008" s="22" t="s">
        <v>1172</v>
      </c>
      <c r="N1008" s="57">
        <v>45485</v>
      </c>
      <c r="O1008" s="22">
        <f>INDEX(Auxiliar!$D$5:$F$13,MATCH(Table1[[#This Row],[Tipologia_Testes]],Auxiliar!$B$5:$B$13,0),MATCH(Table1[[#This Row],[Complexidade]],Auxiliar!$D$4:$F$4,0))</f>
        <v>0.5</v>
      </c>
      <c r="P1008" s="3"/>
      <c r="Q1008" s="3"/>
      <c r="R1008" s="48">
        <v>45261</v>
      </c>
      <c r="S1008" s="3"/>
      <c r="T1008" s="3"/>
      <c r="U1008" s="3"/>
      <c r="V1008" s="3"/>
      <c r="W1008" s="3">
        <f>VLOOKUP(Table1[[#This Row],[Status]],Auxiliar!$B$16:$D$23,3,0)*Table1[[#This Row],[Estimação (horas)]]</f>
        <v>0.125</v>
      </c>
      <c r="X1008" s="3"/>
    </row>
    <row r="1009" spans="2:24" ht="17.399999999999999" hidden="1">
      <c r="B1009" s="14" t="s">
        <v>28</v>
      </c>
      <c r="C1009" s="14" t="s">
        <v>178</v>
      </c>
      <c r="D1009" s="14" t="s">
        <v>1232</v>
      </c>
      <c r="E1009" s="3" t="s">
        <v>38</v>
      </c>
      <c r="F1009" s="14" t="s">
        <v>208</v>
      </c>
      <c r="G1009" s="14" t="s">
        <v>249</v>
      </c>
      <c r="H1009" s="73" t="str">
        <f>Table1[[#This Row],[Tabela]]&amp;Table1[[#This Row],[Campo]]</f>
        <v>modesg_inp_nfrd_alinhamento_taxccm_capex_trnstn_algnd</v>
      </c>
      <c r="I1009" s="3" t="s">
        <v>480</v>
      </c>
      <c r="J1009" s="50">
        <f>VLOOKUP(Table1[[#This Row],[Status]],Auxiliar!$B$16:$C$23,2,0)</f>
        <v>5</v>
      </c>
      <c r="K1009" s="22" t="s">
        <v>1158</v>
      </c>
      <c r="L1009" s="29"/>
      <c r="M1009" s="22" t="s">
        <v>1172</v>
      </c>
      <c r="N1009" s="57">
        <v>45485</v>
      </c>
      <c r="O1009" s="22">
        <f>INDEX(Auxiliar!$D$5:$F$13,MATCH(Table1[[#This Row],[Tipologia_Testes]],Auxiliar!$B$5:$B$13,0),MATCH(Table1[[#This Row],[Complexidade]],Auxiliar!$D$4:$F$4,0))</f>
        <v>0.1</v>
      </c>
      <c r="P1009" s="3" t="s">
        <v>1245</v>
      </c>
      <c r="Q1009" s="3"/>
      <c r="R1009" s="48">
        <v>45261</v>
      </c>
      <c r="S1009" s="3"/>
      <c r="T1009" s="3"/>
      <c r="U1009" s="3"/>
      <c r="V1009" s="3"/>
      <c r="W1009" s="3">
        <f>VLOOKUP(Table1[[#This Row],[Status]],Auxiliar!$B$16:$D$23,3,0)*Table1[[#This Row],[Estimação (horas)]]</f>
        <v>2.5000000000000001E-2</v>
      </c>
      <c r="X1009" s="3"/>
    </row>
    <row r="1010" spans="2:24" ht="17.399999999999999" hidden="1">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480</v>
      </c>
      <c r="J1010" s="50">
        <f>VLOOKUP(Table1[[#This Row],[Status]],Auxiliar!$B$16:$C$23,2,0)</f>
        <v>5</v>
      </c>
      <c r="K1010" s="22" t="s">
        <v>1181</v>
      </c>
      <c r="L1010" s="29"/>
      <c r="M1010" s="22" t="s">
        <v>1172</v>
      </c>
      <c r="N1010" s="57">
        <v>45485</v>
      </c>
      <c r="O1010" s="22">
        <f>INDEX(Auxiliar!$D$5:$F$13,MATCH(Table1[[#This Row],[Tipologia_Testes]],Auxiliar!$B$5:$B$13,0),MATCH(Table1[[#This Row],[Complexidade]],Auxiliar!$D$4:$F$4,0))</f>
        <v>0.5</v>
      </c>
      <c r="P1010" s="3"/>
      <c r="Q1010" s="3"/>
      <c r="R1010" s="48">
        <v>45261</v>
      </c>
      <c r="S1010" s="3"/>
      <c r="T1010" s="3"/>
      <c r="U1010" s="3"/>
      <c r="V1010" s="3"/>
      <c r="W1010" s="3">
        <f>VLOOKUP(Table1[[#This Row],[Status]],Auxiliar!$B$16:$D$23,3,0)*Table1[[#This Row],[Estimação (horas)]]</f>
        <v>0.125</v>
      </c>
      <c r="X1010" s="3"/>
    </row>
    <row r="1011" spans="2:24" ht="17.399999999999999" hidden="1">
      <c r="B1011" s="14" t="s">
        <v>28</v>
      </c>
      <c r="C1011" s="14" t="s">
        <v>178</v>
      </c>
      <c r="D1011" s="14" t="s">
        <v>1232</v>
      </c>
      <c r="E1011" s="3" t="s">
        <v>38</v>
      </c>
      <c r="F1011" s="14" t="s">
        <v>208</v>
      </c>
      <c r="G1011" s="14" t="s">
        <v>250</v>
      </c>
      <c r="H1011" s="73" t="str">
        <f>Table1[[#This Row],[Tabela]]&amp;Table1[[#This Row],[Campo]]</f>
        <v>modesg_inp_nfrd_alinhamento_taxccm_capex_own_prfrmnce_algnd</v>
      </c>
      <c r="I1011" s="3" t="s">
        <v>480</v>
      </c>
      <c r="J1011" s="50">
        <f>VLOOKUP(Table1[[#This Row],[Status]],Auxiliar!$B$16:$C$23,2,0)</f>
        <v>5</v>
      </c>
      <c r="K1011" s="22" t="s">
        <v>1158</v>
      </c>
      <c r="L1011" s="29"/>
      <c r="M1011" s="22" t="s">
        <v>1172</v>
      </c>
      <c r="N1011" s="57">
        <v>45485</v>
      </c>
      <c r="O1011" s="22">
        <f>INDEX(Auxiliar!$D$5:$F$13,MATCH(Table1[[#This Row],[Tipologia_Testes]],Auxiliar!$B$5:$B$13,0),MATCH(Table1[[#This Row],[Complexidade]],Auxiliar!$D$4:$F$4,0))</f>
        <v>0.1</v>
      </c>
      <c r="P1011" s="3" t="s">
        <v>1246</v>
      </c>
      <c r="Q1011" s="3"/>
      <c r="R1011" s="48">
        <v>45261</v>
      </c>
      <c r="S1011" s="3"/>
      <c r="T1011" s="3"/>
      <c r="U1011" s="3"/>
      <c r="V1011" s="3"/>
      <c r="W1011" s="3">
        <f>VLOOKUP(Table1[[#This Row],[Status]],Auxiliar!$B$16:$D$23,3,0)*Table1[[#This Row],[Estimação (horas)]]</f>
        <v>2.5000000000000001E-2</v>
      </c>
      <c r="X1011" s="3"/>
    </row>
    <row r="1012" spans="2:24" ht="17.399999999999999" hidden="1">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480</v>
      </c>
      <c r="J1012" s="50">
        <f>VLOOKUP(Table1[[#This Row],[Status]],Auxiliar!$B$16:$C$23,2,0)</f>
        <v>5</v>
      </c>
      <c r="K1012" s="22" t="s">
        <v>1181</v>
      </c>
      <c r="L1012" s="29"/>
      <c r="M1012" s="22" t="s">
        <v>1172</v>
      </c>
      <c r="N1012" s="57">
        <v>45485</v>
      </c>
      <c r="O1012" s="22">
        <f>INDEX(Auxiliar!$D$5:$F$13,MATCH(Table1[[#This Row],[Tipologia_Testes]],Auxiliar!$B$5:$B$13,0),MATCH(Table1[[#This Row],[Complexidade]],Auxiliar!$D$4:$F$4,0))</f>
        <v>0.5</v>
      </c>
      <c r="P1012" s="3"/>
      <c r="Q1012" s="3"/>
      <c r="R1012" s="48">
        <v>45261</v>
      </c>
      <c r="S1012" s="3"/>
      <c r="T1012" s="3"/>
      <c r="U1012" s="3"/>
      <c r="V1012" s="3"/>
      <c r="W1012" s="3">
        <f>VLOOKUP(Table1[[#This Row],[Status]],Auxiliar!$B$16:$D$23,3,0)*Table1[[#This Row],[Estimação (horas)]]</f>
        <v>0.125</v>
      </c>
      <c r="X1012" s="3"/>
    </row>
    <row r="1013" spans="2:24" ht="17.399999999999999" hidden="1">
      <c r="B1013" s="14" t="s">
        <v>28</v>
      </c>
      <c r="C1013" s="14" t="s">
        <v>178</v>
      </c>
      <c r="D1013" s="14" t="s">
        <v>1232</v>
      </c>
      <c r="E1013" s="3" t="s">
        <v>38</v>
      </c>
      <c r="F1013" s="14" t="s">
        <v>208</v>
      </c>
      <c r="G1013" s="14" t="s">
        <v>251</v>
      </c>
      <c r="H1013" s="73" t="str">
        <f>Table1[[#This Row],[Tabela]]&amp;Table1[[#This Row],[Campo]]</f>
        <v>modesg_inp_nfrd_alinhamento_taxppc_trnvr_ttl_elgbl</v>
      </c>
      <c r="I1013" s="3" t="s">
        <v>480</v>
      </c>
      <c r="J1013" s="50">
        <f>VLOOKUP(Table1[[#This Row],[Status]],Auxiliar!$B$16:$C$23,2,0)</f>
        <v>5</v>
      </c>
      <c r="K1013" s="22" t="s">
        <v>1158</v>
      </c>
      <c r="L1013" s="3" t="s">
        <v>502</v>
      </c>
      <c r="M1013" s="22" t="s">
        <v>1172</v>
      </c>
      <c r="N1013" s="57">
        <v>45485</v>
      </c>
      <c r="O1013" s="22">
        <f>INDEX(Auxiliar!$D$5:$F$13,MATCH(Table1[[#This Row],[Tipologia_Testes]],Auxiliar!$B$5:$B$13,0),MATCH(Table1[[#This Row],[Complexidade]],Auxiliar!$D$4:$F$4,0))</f>
        <v>0.1</v>
      </c>
      <c r="P1013" s="3" t="s">
        <v>1247</v>
      </c>
      <c r="Q1013" s="3"/>
      <c r="R1013" s="48">
        <v>45261</v>
      </c>
      <c r="S1013" s="3"/>
      <c r="T1013" s="3"/>
      <c r="U1013" s="3"/>
      <c r="V1013" s="3"/>
      <c r="W1013" s="3">
        <f>VLOOKUP(Table1[[#This Row],[Status]],Auxiliar!$B$16:$D$23,3,0)*Table1[[#This Row],[Estimação (horas)]]</f>
        <v>2.5000000000000001E-2</v>
      </c>
      <c r="X1013" s="3"/>
    </row>
    <row r="1014" spans="2:24" ht="17.399999999999999" hidden="1">
      <c r="B1014" s="14" t="s">
        <v>28</v>
      </c>
      <c r="C1014" s="14" t="s">
        <v>178</v>
      </c>
      <c r="D1014" s="14" t="s">
        <v>1232</v>
      </c>
      <c r="E1014" s="3" t="s">
        <v>38</v>
      </c>
      <c r="F1014" s="14" t="s">
        <v>208</v>
      </c>
      <c r="G1014" s="14" t="s">
        <v>251</v>
      </c>
      <c r="H1014" s="73" t="str">
        <f>Table1[[#This Row],[Tabela]]&amp;Table1[[#This Row],[Campo]]</f>
        <v>modesg_inp_nfrd_alinhamento_taxppc_trnvr_ttl_elgbl</v>
      </c>
      <c r="I1014" s="3" t="s">
        <v>480</v>
      </c>
      <c r="J1014" s="50">
        <f>VLOOKUP(Table1[[#This Row],[Status]],Auxiliar!$B$16:$C$23,2,0)</f>
        <v>5</v>
      </c>
      <c r="K1014" s="22" t="s">
        <v>1181</v>
      </c>
      <c r="L1014" s="3" t="s">
        <v>502</v>
      </c>
      <c r="M1014" s="22" t="s">
        <v>1172</v>
      </c>
      <c r="N1014" s="57">
        <v>45485</v>
      </c>
      <c r="O1014" s="22">
        <f>INDEX(Auxiliar!$D$5:$F$13,MATCH(Table1[[#This Row],[Tipologia_Testes]],Auxiliar!$B$5:$B$13,0),MATCH(Table1[[#This Row],[Complexidade]],Auxiliar!$D$4:$F$4,0))</f>
        <v>0.5</v>
      </c>
      <c r="P1014" s="3"/>
      <c r="Q1014" s="3"/>
      <c r="R1014" s="48">
        <v>45261</v>
      </c>
      <c r="S1014" s="3"/>
      <c r="T1014" s="3"/>
      <c r="U1014" s="3"/>
      <c r="V1014" s="3"/>
      <c r="W1014" s="3">
        <f>VLOOKUP(Table1[[#This Row],[Status]],Auxiliar!$B$16:$D$23,3,0)*Table1[[#This Row],[Estimação (horas)]]</f>
        <v>0.125</v>
      </c>
      <c r="X1014" s="3"/>
    </row>
    <row r="1015" spans="2:24" ht="17.399999999999999" hidden="1">
      <c r="B1015" s="14" t="s">
        <v>28</v>
      </c>
      <c r="C1015" s="14" t="s">
        <v>178</v>
      </c>
      <c r="D1015" s="14" t="s">
        <v>1232</v>
      </c>
      <c r="E1015" s="3" t="s">
        <v>38</v>
      </c>
      <c r="F1015" s="14" t="s">
        <v>208</v>
      </c>
      <c r="G1015" s="14" t="s">
        <v>252</v>
      </c>
      <c r="H1015" s="73" t="str">
        <f>Table1[[#This Row],[Tabela]]&amp;Table1[[#This Row],[Campo]]</f>
        <v>modesg_inp_nfrd_alinhamento_taxppc_turnover_own_prfrmnce_algnd</v>
      </c>
      <c r="I1015" s="3" t="s">
        <v>480</v>
      </c>
      <c r="J1015" s="50">
        <f>VLOOKUP(Table1[[#This Row],[Status]],Auxiliar!$B$16:$C$23,2,0)</f>
        <v>5</v>
      </c>
      <c r="K1015" s="22" t="s">
        <v>1158</v>
      </c>
      <c r="L1015" s="3" t="s">
        <v>502</v>
      </c>
      <c r="M1015" s="22" t="s">
        <v>1172</v>
      </c>
      <c r="N1015" s="57">
        <v>45485</v>
      </c>
      <c r="O1015" s="22">
        <f>INDEX(Auxiliar!$D$5:$F$13,MATCH(Table1[[#This Row],[Tipologia_Testes]],Auxiliar!$B$5:$B$13,0),MATCH(Table1[[#This Row],[Complexidade]],Auxiliar!$D$4:$F$4,0))</f>
        <v>0.1</v>
      </c>
      <c r="P1015" s="3" t="s">
        <v>1247</v>
      </c>
      <c r="Q1015" s="3"/>
      <c r="R1015" s="48">
        <v>45261</v>
      </c>
      <c r="S1015" s="3"/>
      <c r="T1015" s="3"/>
      <c r="U1015" s="3"/>
      <c r="V1015" s="3"/>
      <c r="W1015" s="3">
        <f>VLOOKUP(Table1[[#This Row],[Status]],Auxiliar!$B$16:$D$23,3,0)*Table1[[#This Row],[Estimação (horas)]]</f>
        <v>2.5000000000000001E-2</v>
      </c>
      <c r="X1015" s="3"/>
    </row>
    <row r="1016" spans="2:24" ht="17.399999999999999" hidden="1">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480</v>
      </c>
      <c r="J1016" s="50">
        <f>VLOOKUP(Table1[[#This Row],[Status]],Auxiliar!$B$16:$C$23,2,0)</f>
        <v>5</v>
      </c>
      <c r="K1016" s="22" t="s">
        <v>1181</v>
      </c>
      <c r="L1016" s="3" t="s">
        <v>502</v>
      </c>
      <c r="M1016" s="22" t="s">
        <v>1172</v>
      </c>
      <c r="N1016" s="57">
        <v>45485</v>
      </c>
      <c r="O1016" s="22">
        <f>INDEX(Auxiliar!$D$5:$F$13,MATCH(Table1[[#This Row],[Tipologia_Testes]],Auxiliar!$B$5:$B$13,0),MATCH(Table1[[#This Row],[Complexidade]],Auxiliar!$D$4:$F$4,0))</f>
        <v>0.5</v>
      </c>
      <c r="P1016" s="3"/>
      <c r="Q1016" s="3"/>
      <c r="R1016" s="48">
        <v>45261</v>
      </c>
      <c r="S1016" s="3"/>
      <c r="T1016" s="3"/>
      <c r="U1016" s="3"/>
      <c r="V1016" s="3"/>
      <c r="W1016" s="3">
        <f>VLOOKUP(Table1[[#This Row],[Status]],Auxiliar!$B$16:$D$23,3,0)*Table1[[#This Row],[Estimação (horas)]]</f>
        <v>0.125</v>
      </c>
      <c r="X1016" s="3"/>
    </row>
    <row r="1017" spans="2:24" ht="17.399999999999999" hidden="1">
      <c r="B1017" s="14" t="s">
        <v>28</v>
      </c>
      <c r="C1017" s="14" t="s">
        <v>178</v>
      </c>
      <c r="D1017" s="14" t="s">
        <v>1232</v>
      </c>
      <c r="E1017" s="3" t="s">
        <v>38</v>
      </c>
      <c r="F1017" s="14" t="s">
        <v>208</v>
      </c>
      <c r="G1017" s="14" t="s">
        <v>253</v>
      </c>
      <c r="H1017" s="73" t="str">
        <f>Table1[[#This Row],[Tabela]]&amp;Table1[[#This Row],[Campo]]</f>
        <v>modesg_inp_nfrd_alinhamento_taxppc_capex_ttl_elgbl</v>
      </c>
      <c r="I1017" s="3" t="s">
        <v>480</v>
      </c>
      <c r="J1017" s="50">
        <f>VLOOKUP(Table1[[#This Row],[Status]],Auxiliar!$B$16:$C$23,2,0)</f>
        <v>5</v>
      </c>
      <c r="K1017" s="22" t="s">
        <v>1158</v>
      </c>
      <c r="L1017" s="3" t="s">
        <v>502</v>
      </c>
      <c r="M1017" s="22" t="s">
        <v>1172</v>
      </c>
      <c r="N1017" s="57">
        <v>45485</v>
      </c>
      <c r="O1017" s="22">
        <f>INDEX(Auxiliar!$D$5:$F$13,MATCH(Table1[[#This Row],[Tipologia_Testes]],Auxiliar!$B$5:$B$13,0),MATCH(Table1[[#This Row],[Complexidade]],Auxiliar!$D$4:$F$4,0))</f>
        <v>0.1</v>
      </c>
      <c r="P1017" s="3" t="s">
        <v>1247</v>
      </c>
      <c r="Q1017" s="3"/>
      <c r="R1017" s="48">
        <v>45261</v>
      </c>
      <c r="S1017" s="3"/>
      <c r="T1017" s="3"/>
      <c r="U1017" s="3"/>
      <c r="V1017" s="3"/>
      <c r="W1017" s="3">
        <f>VLOOKUP(Table1[[#This Row],[Status]],Auxiliar!$B$16:$D$23,3,0)*Table1[[#This Row],[Estimação (horas)]]</f>
        <v>2.5000000000000001E-2</v>
      </c>
      <c r="X1017" s="3"/>
    </row>
    <row r="1018" spans="2:24" ht="17.399999999999999" hidden="1">
      <c r="B1018" s="14" t="s">
        <v>28</v>
      </c>
      <c r="C1018" s="14" t="s">
        <v>178</v>
      </c>
      <c r="D1018" s="14" t="s">
        <v>1232</v>
      </c>
      <c r="E1018" s="3" t="s">
        <v>38</v>
      </c>
      <c r="F1018" s="14" t="s">
        <v>208</v>
      </c>
      <c r="G1018" s="14" t="s">
        <v>253</v>
      </c>
      <c r="H1018" s="73" t="str">
        <f>Table1[[#This Row],[Tabela]]&amp;Table1[[#This Row],[Campo]]</f>
        <v>modesg_inp_nfrd_alinhamento_taxppc_capex_ttl_elgbl</v>
      </c>
      <c r="I1018" s="3" t="s">
        <v>480</v>
      </c>
      <c r="J1018" s="50">
        <f>VLOOKUP(Table1[[#This Row],[Status]],Auxiliar!$B$16:$C$23,2,0)</f>
        <v>5</v>
      </c>
      <c r="K1018" s="22" t="s">
        <v>1181</v>
      </c>
      <c r="L1018" s="3" t="s">
        <v>502</v>
      </c>
      <c r="M1018" s="22" t="s">
        <v>1172</v>
      </c>
      <c r="N1018" s="57">
        <v>45485</v>
      </c>
      <c r="O1018" s="22">
        <f>INDEX(Auxiliar!$D$5:$F$13,MATCH(Table1[[#This Row],[Tipologia_Testes]],Auxiliar!$B$5:$B$13,0),MATCH(Table1[[#This Row],[Complexidade]],Auxiliar!$D$4:$F$4,0))</f>
        <v>0.5</v>
      </c>
      <c r="P1018" s="3"/>
      <c r="Q1018" s="3"/>
      <c r="R1018" s="48">
        <v>45261</v>
      </c>
      <c r="S1018" s="3"/>
      <c r="T1018" s="3"/>
      <c r="U1018" s="3"/>
      <c r="V1018" s="3"/>
      <c r="W1018" s="3">
        <f>VLOOKUP(Table1[[#This Row],[Status]],Auxiliar!$B$16:$D$23,3,0)*Table1[[#This Row],[Estimação (horas)]]</f>
        <v>0.125</v>
      </c>
      <c r="X1018" s="3"/>
    </row>
    <row r="1019" spans="2:24" ht="17.399999999999999" hidden="1">
      <c r="B1019" s="14" t="s">
        <v>28</v>
      </c>
      <c r="C1019" s="14" t="s">
        <v>178</v>
      </c>
      <c r="D1019" s="14" t="s">
        <v>1232</v>
      </c>
      <c r="E1019" s="3" t="s">
        <v>38</v>
      </c>
      <c r="F1019" s="14" t="s">
        <v>208</v>
      </c>
      <c r="G1019" s="14" t="s">
        <v>254</v>
      </c>
      <c r="H1019" s="73" t="str">
        <f>Table1[[#This Row],[Tabela]]&amp;Table1[[#This Row],[Campo]]</f>
        <v>modesg_inp_nfrd_alinhamento_taxppc_capex_own_prfrmnce_algnd</v>
      </c>
      <c r="I1019" s="3" t="s">
        <v>480</v>
      </c>
      <c r="J1019" s="50">
        <f>VLOOKUP(Table1[[#This Row],[Status]],Auxiliar!$B$16:$C$23,2,0)</f>
        <v>5</v>
      </c>
      <c r="K1019" s="22" t="s">
        <v>1158</v>
      </c>
      <c r="L1019" s="3" t="s">
        <v>502</v>
      </c>
      <c r="M1019" s="22" t="s">
        <v>1172</v>
      </c>
      <c r="N1019" s="57">
        <v>45485</v>
      </c>
      <c r="O1019" s="22">
        <f>INDEX(Auxiliar!$D$5:$F$13,MATCH(Table1[[#This Row],[Tipologia_Testes]],Auxiliar!$B$5:$B$13,0),MATCH(Table1[[#This Row],[Complexidade]],Auxiliar!$D$4:$F$4,0))</f>
        <v>0.1</v>
      </c>
      <c r="P1019" s="3" t="s">
        <v>1247</v>
      </c>
      <c r="Q1019" s="3"/>
      <c r="R1019" s="48">
        <v>45261</v>
      </c>
      <c r="S1019" s="3"/>
      <c r="T1019" s="3"/>
      <c r="U1019" s="3"/>
      <c r="V1019" s="3"/>
      <c r="W1019" s="3">
        <f>VLOOKUP(Table1[[#This Row],[Status]],Auxiliar!$B$16:$D$23,3,0)*Table1[[#This Row],[Estimação (horas)]]</f>
        <v>2.5000000000000001E-2</v>
      </c>
      <c r="X1019" s="3"/>
    </row>
    <row r="1020" spans="2:24" ht="17.399999999999999" hidden="1">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480</v>
      </c>
      <c r="J1020" s="50">
        <f>VLOOKUP(Table1[[#This Row],[Status]],Auxiliar!$B$16:$C$23,2,0)</f>
        <v>5</v>
      </c>
      <c r="K1020" s="22" t="s">
        <v>1181</v>
      </c>
      <c r="L1020" s="3" t="s">
        <v>502</v>
      </c>
      <c r="M1020" s="22" t="s">
        <v>1172</v>
      </c>
      <c r="N1020" s="57">
        <v>45485</v>
      </c>
      <c r="O1020" s="22">
        <f>INDEX(Auxiliar!$D$5:$F$13,MATCH(Table1[[#This Row],[Tipologia_Testes]],Auxiliar!$B$5:$B$13,0),MATCH(Table1[[#This Row],[Complexidade]],Auxiliar!$D$4:$F$4,0))</f>
        <v>0.5</v>
      </c>
      <c r="P1020" s="3"/>
      <c r="Q1020" s="3"/>
      <c r="R1020" s="48">
        <v>45261</v>
      </c>
      <c r="S1020" s="3"/>
      <c r="T1020" s="3"/>
      <c r="U1020" s="3"/>
      <c r="V1020" s="3"/>
      <c r="W1020" s="3">
        <f>VLOOKUP(Table1[[#This Row],[Status]],Auxiliar!$B$16:$D$23,3,0)*Table1[[#This Row],[Estimação (horas)]]</f>
        <v>0.125</v>
      </c>
      <c r="X1020" s="3"/>
    </row>
    <row r="1021" spans="2:24" ht="17.399999999999999" hidden="1">
      <c r="B1021" s="14" t="s">
        <v>28</v>
      </c>
      <c r="C1021" s="14" t="s">
        <v>178</v>
      </c>
      <c r="D1021" s="14" t="s">
        <v>1232</v>
      </c>
      <c r="E1021" s="3" t="s">
        <v>38</v>
      </c>
      <c r="F1021" s="14" t="s">
        <v>208</v>
      </c>
      <c r="G1021" s="14" t="s">
        <v>255</v>
      </c>
      <c r="H1021" s="73" t="str">
        <f>Table1[[#This Row],[Tabela]]&amp;Table1[[#This Row],[Campo]]</f>
        <v>modesg_inp_nfrd_alinhamento_taxbio_trnvr_ttl_elgbl</v>
      </c>
      <c r="I1021" s="3" t="s">
        <v>480</v>
      </c>
      <c r="J1021" s="50">
        <f>VLOOKUP(Table1[[#This Row],[Status]],Auxiliar!$B$16:$C$23,2,0)</f>
        <v>5</v>
      </c>
      <c r="K1021" s="22" t="s">
        <v>1158</v>
      </c>
      <c r="L1021" s="3" t="s">
        <v>502</v>
      </c>
      <c r="M1021" s="22" t="s">
        <v>1172</v>
      </c>
      <c r="N1021" s="57">
        <v>45485</v>
      </c>
      <c r="O1021" s="22">
        <f>INDEX(Auxiliar!$D$5:$F$13,MATCH(Table1[[#This Row],[Tipologia_Testes]],Auxiliar!$B$5:$B$13,0),MATCH(Table1[[#This Row],[Complexidade]],Auxiliar!$D$4:$F$4,0))</f>
        <v>0.1</v>
      </c>
      <c r="P1021" s="3" t="s">
        <v>1247</v>
      </c>
      <c r="Q1021" s="3"/>
      <c r="R1021" s="48">
        <v>45261</v>
      </c>
      <c r="S1021" s="3"/>
      <c r="T1021" s="3"/>
      <c r="U1021" s="3"/>
      <c r="V1021" s="3"/>
      <c r="W1021" s="3">
        <f>VLOOKUP(Table1[[#This Row],[Status]],Auxiliar!$B$16:$D$23,3,0)*Table1[[#This Row],[Estimação (horas)]]</f>
        <v>2.5000000000000001E-2</v>
      </c>
      <c r="X1021" s="3"/>
    </row>
    <row r="1022" spans="2:24" ht="17.399999999999999" hidden="1">
      <c r="B1022" s="14" t="s">
        <v>28</v>
      </c>
      <c r="C1022" s="14" t="s">
        <v>178</v>
      </c>
      <c r="D1022" s="14" t="s">
        <v>1232</v>
      </c>
      <c r="E1022" s="3" t="s">
        <v>38</v>
      </c>
      <c r="F1022" s="14" t="s">
        <v>208</v>
      </c>
      <c r="G1022" s="14" t="s">
        <v>255</v>
      </c>
      <c r="H1022" s="73" t="str">
        <f>Table1[[#This Row],[Tabela]]&amp;Table1[[#This Row],[Campo]]</f>
        <v>modesg_inp_nfrd_alinhamento_taxbio_trnvr_ttl_elgbl</v>
      </c>
      <c r="I1022" s="3" t="s">
        <v>480</v>
      </c>
      <c r="J1022" s="50">
        <f>VLOOKUP(Table1[[#This Row],[Status]],Auxiliar!$B$16:$C$23,2,0)</f>
        <v>5</v>
      </c>
      <c r="K1022" s="22" t="s">
        <v>1181</v>
      </c>
      <c r="L1022" s="3" t="s">
        <v>502</v>
      </c>
      <c r="M1022" s="22" t="s">
        <v>1172</v>
      </c>
      <c r="N1022" s="57">
        <v>45485</v>
      </c>
      <c r="O1022" s="22">
        <f>INDEX(Auxiliar!$D$5:$F$13,MATCH(Table1[[#This Row],[Tipologia_Testes]],Auxiliar!$B$5:$B$13,0),MATCH(Table1[[#This Row],[Complexidade]],Auxiliar!$D$4:$F$4,0))</f>
        <v>0.5</v>
      </c>
      <c r="P1022" s="3"/>
      <c r="Q1022" s="3"/>
      <c r="R1022" s="48">
        <v>45261</v>
      </c>
      <c r="S1022" s="3"/>
      <c r="T1022" s="3"/>
      <c r="U1022" s="3"/>
      <c r="V1022" s="3"/>
      <c r="W1022" s="3">
        <f>VLOOKUP(Table1[[#This Row],[Status]],Auxiliar!$B$16:$D$23,3,0)*Table1[[#This Row],[Estimação (horas)]]</f>
        <v>0.125</v>
      </c>
      <c r="X1022" s="3"/>
    </row>
    <row r="1023" spans="2:24" ht="17.399999999999999" hidden="1">
      <c r="B1023" s="14" t="s">
        <v>28</v>
      </c>
      <c r="C1023" s="14" t="s">
        <v>178</v>
      </c>
      <c r="D1023" s="14" t="s">
        <v>1232</v>
      </c>
      <c r="E1023" s="3" t="s">
        <v>38</v>
      </c>
      <c r="F1023" s="14" t="s">
        <v>208</v>
      </c>
      <c r="G1023" s="14" t="s">
        <v>256</v>
      </c>
      <c r="H1023" s="73" t="str">
        <f>Table1[[#This Row],[Tabela]]&amp;Table1[[#This Row],[Campo]]</f>
        <v>modesg_inp_nfrd_alinhamento_taxbio_turnover_own_prfrmnce_algnd</v>
      </c>
      <c r="I1023" s="3" t="s">
        <v>480</v>
      </c>
      <c r="J1023" s="50">
        <f>VLOOKUP(Table1[[#This Row],[Status]],Auxiliar!$B$16:$C$23,2,0)</f>
        <v>5</v>
      </c>
      <c r="K1023" s="22" t="s">
        <v>1158</v>
      </c>
      <c r="L1023" s="3" t="s">
        <v>502</v>
      </c>
      <c r="M1023" s="22" t="s">
        <v>1172</v>
      </c>
      <c r="N1023" s="57">
        <v>45485</v>
      </c>
      <c r="O1023" s="22">
        <f>INDEX(Auxiliar!$D$5:$F$13,MATCH(Table1[[#This Row],[Tipologia_Testes]],Auxiliar!$B$5:$B$13,0),MATCH(Table1[[#This Row],[Complexidade]],Auxiliar!$D$4:$F$4,0))</f>
        <v>0.1</v>
      </c>
      <c r="P1023" s="3" t="s">
        <v>1247</v>
      </c>
      <c r="Q1023" s="3"/>
      <c r="R1023" s="48">
        <v>45261</v>
      </c>
      <c r="S1023" s="3"/>
      <c r="T1023" s="3"/>
      <c r="U1023" s="3"/>
      <c r="V1023" s="3"/>
      <c r="W1023" s="3">
        <f>VLOOKUP(Table1[[#This Row],[Status]],Auxiliar!$B$16:$D$23,3,0)*Table1[[#This Row],[Estimação (horas)]]</f>
        <v>2.5000000000000001E-2</v>
      </c>
      <c r="X1023" s="3"/>
    </row>
    <row r="1024" spans="2:24" ht="17.399999999999999" hidden="1">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480</v>
      </c>
      <c r="J1024" s="50">
        <f>VLOOKUP(Table1[[#This Row],[Status]],Auxiliar!$B$16:$C$23,2,0)</f>
        <v>5</v>
      </c>
      <c r="K1024" s="22" t="s">
        <v>1181</v>
      </c>
      <c r="L1024" s="3" t="s">
        <v>502</v>
      </c>
      <c r="M1024" s="22" t="s">
        <v>1172</v>
      </c>
      <c r="N1024" s="57">
        <v>45485</v>
      </c>
      <c r="O1024" s="22">
        <f>INDEX(Auxiliar!$D$5:$F$13,MATCH(Table1[[#This Row],[Tipologia_Testes]],Auxiliar!$B$5:$B$13,0),MATCH(Table1[[#This Row],[Complexidade]],Auxiliar!$D$4:$F$4,0))</f>
        <v>0.5</v>
      </c>
      <c r="P1024" s="3"/>
      <c r="Q1024" s="3"/>
      <c r="R1024" s="48">
        <v>45261</v>
      </c>
      <c r="S1024" s="3"/>
      <c r="T1024" s="3"/>
      <c r="U1024" s="3"/>
      <c r="V1024" s="3"/>
      <c r="W1024" s="3">
        <f>VLOOKUP(Table1[[#This Row],[Status]],Auxiliar!$B$16:$D$23,3,0)*Table1[[#This Row],[Estimação (horas)]]</f>
        <v>0.125</v>
      </c>
      <c r="X1024" s="3"/>
    </row>
    <row r="1025" spans="2:24" ht="17.399999999999999" hidden="1">
      <c r="B1025" s="14" t="s">
        <v>28</v>
      </c>
      <c r="C1025" s="14" t="s">
        <v>178</v>
      </c>
      <c r="D1025" s="14" t="s">
        <v>1232</v>
      </c>
      <c r="E1025" s="3" t="s">
        <v>38</v>
      </c>
      <c r="F1025" s="14" t="s">
        <v>208</v>
      </c>
      <c r="G1025" s="14" t="s">
        <v>257</v>
      </c>
      <c r="H1025" s="73" t="str">
        <f>Table1[[#This Row],[Tabela]]&amp;Table1[[#This Row],[Campo]]</f>
        <v>modesg_inp_nfrd_alinhamento_taxbio_capex_ttl_elgbl</v>
      </c>
      <c r="I1025" s="3" t="s">
        <v>480</v>
      </c>
      <c r="J1025" s="50">
        <f>VLOOKUP(Table1[[#This Row],[Status]],Auxiliar!$B$16:$C$23,2,0)</f>
        <v>5</v>
      </c>
      <c r="K1025" s="22" t="s">
        <v>1158</v>
      </c>
      <c r="L1025" s="3" t="s">
        <v>502</v>
      </c>
      <c r="M1025" s="22" t="s">
        <v>1172</v>
      </c>
      <c r="N1025" s="57">
        <v>45485</v>
      </c>
      <c r="O1025" s="22">
        <f>INDEX(Auxiliar!$D$5:$F$13,MATCH(Table1[[#This Row],[Tipologia_Testes]],Auxiliar!$B$5:$B$13,0),MATCH(Table1[[#This Row],[Complexidade]],Auxiliar!$D$4:$F$4,0))</f>
        <v>0.1</v>
      </c>
      <c r="P1025" s="3" t="s">
        <v>1247</v>
      </c>
      <c r="Q1025" s="3"/>
      <c r="R1025" s="48">
        <v>45261</v>
      </c>
      <c r="S1025" s="3"/>
      <c r="T1025" s="3"/>
      <c r="U1025" s="3"/>
      <c r="V1025" s="3"/>
      <c r="W1025" s="3">
        <f>VLOOKUP(Table1[[#This Row],[Status]],Auxiliar!$B$16:$D$23,3,0)*Table1[[#This Row],[Estimação (horas)]]</f>
        <v>2.5000000000000001E-2</v>
      </c>
      <c r="X1025" s="3"/>
    </row>
    <row r="1026" spans="2:24" ht="17.399999999999999" hidden="1">
      <c r="B1026" s="14" t="s">
        <v>28</v>
      </c>
      <c r="C1026" s="14" t="s">
        <v>178</v>
      </c>
      <c r="D1026" s="14" t="s">
        <v>1232</v>
      </c>
      <c r="E1026" s="3" t="s">
        <v>38</v>
      </c>
      <c r="F1026" s="14" t="s">
        <v>208</v>
      </c>
      <c r="G1026" s="14" t="s">
        <v>257</v>
      </c>
      <c r="H1026" s="73" t="str">
        <f>Table1[[#This Row],[Tabela]]&amp;Table1[[#This Row],[Campo]]</f>
        <v>modesg_inp_nfrd_alinhamento_taxbio_capex_ttl_elgbl</v>
      </c>
      <c r="I1026" s="3" t="s">
        <v>480</v>
      </c>
      <c r="J1026" s="50">
        <f>VLOOKUP(Table1[[#This Row],[Status]],Auxiliar!$B$16:$C$23,2,0)</f>
        <v>5</v>
      </c>
      <c r="K1026" s="22" t="s">
        <v>1181</v>
      </c>
      <c r="L1026" s="3" t="s">
        <v>502</v>
      </c>
      <c r="M1026" s="22" t="s">
        <v>1172</v>
      </c>
      <c r="N1026" s="57">
        <v>45485</v>
      </c>
      <c r="O1026" s="22">
        <f>INDEX(Auxiliar!$D$5:$F$13,MATCH(Table1[[#This Row],[Tipologia_Testes]],Auxiliar!$B$5:$B$13,0),MATCH(Table1[[#This Row],[Complexidade]],Auxiliar!$D$4:$F$4,0))</f>
        <v>0.5</v>
      </c>
      <c r="P1026" s="3"/>
      <c r="Q1026" s="3"/>
      <c r="R1026" s="48">
        <v>45261</v>
      </c>
      <c r="S1026" s="3"/>
      <c r="T1026" s="3"/>
      <c r="U1026" s="3"/>
      <c r="V1026" s="3"/>
      <c r="W1026" s="3">
        <f>VLOOKUP(Table1[[#This Row],[Status]],Auxiliar!$B$16:$D$23,3,0)*Table1[[#This Row],[Estimação (horas)]]</f>
        <v>0.125</v>
      </c>
      <c r="X1026" s="3"/>
    </row>
    <row r="1027" spans="2:24" ht="17.399999999999999" hidden="1">
      <c r="B1027" s="14" t="s">
        <v>28</v>
      </c>
      <c r="C1027" s="14" t="s">
        <v>178</v>
      </c>
      <c r="D1027" s="14" t="s">
        <v>1232</v>
      </c>
      <c r="E1027" s="3" t="s">
        <v>38</v>
      </c>
      <c r="F1027" s="14" t="s">
        <v>208</v>
      </c>
      <c r="G1027" s="14" t="s">
        <v>258</v>
      </c>
      <c r="H1027" s="73" t="str">
        <f>Table1[[#This Row],[Tabela]]&amp;Table1[[#This Row],[Campo]]</f>
        <v>modesg_inp_nfrd_alinhamento_taxbio_capex_own_prfrmnce_algnd</v>
      </c>
      <c r="I1027" s="3" t="s">
        <v>480</v>
      </c>
      <c r="J1027" s="50">
        <f>VLOOKUP(Table1[[#This Row],[Status]],Auxiliar!$B$16:$C$23,2,0)</f>
        <v>5</v>
      </c>
      <c r="K1027" s="22" t="s">
        <v>1158</v>
      </c>
      <c r="L1027" s="3" t="s">
        <v>502</v>
      </c>
      <c r="M1027" s="22" t="s">
        <v>1172</v>
      </c>
      <c r="N1027" s="57">
        <v>45485</v>
      </c>
      <c r="O1027" s="22">
        <f>INDEX(Auxiliar!$D$5:$F$13,MATCH(Table1[[#This Row],[Tipologia_Testes]],Auxiliar!$B$5:$B$13,0),MATCH(Table1[[#This Row],[Complexidade]],Auxiliar!$D$4:$F$4,0))</f>
        <v>0.1</v>
      </c>
      <c r="P1027" s="3" t="s">
        <v>1247</v>
      </c>
      <c r="Q1027" s="3"/>
      <c r="R1027" s="48">
        <v>45261</v>
      </c>
      <c r="S1027" s="3"/>
      <c r="T1027" s="3"/>
      <c r="U1027" s="3"/>
      <c r="V1027" s="3"/>
      <c r="W1027" s="3">
        <f>VLOOKUP(Table1[[#This Row],[Status]],Auxiliar!$B$16:$D$23,3,0)*Table1[[#This Row],[Estimação (horas)]]</f>
        <v>2.5000000000000001E-2</v>
      </c>
      <c r="X1027" s="3"/>
    </row>
    <row r="1028" spans="2:24" ht="17.399999999999999" hidden="1">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480</v>
      </c>
      <c r="J1028" s="50">
        <f>VLOOKUP(Table1[[#This Row],[Status]],Auxiliar!$B$16:$C$23,2,0)</f>
        <v>5</v>
      </c>
      <c r="K1028" s="22" t="s">
        <v>1181</v>
      </c>
      <c r="L1028" s="3" t="s">
        <v>502</v>
      </c>
      <c r="M1028" s="22" t="s">
        <v>1172</v>
      </c>
      <c r="N1028" s="57">
        <v>45485</v>
      </c>
      <c r="O1028" s="22">
        <f>INDEX(Auxiliar!$D$5:$F$13,MATCH(Table1[[#This Row],[Tipologia_Testes]],Auxiliar!$B$5:$B$13,0),MATCH(Table1[[#This Row],[Complexidade]],Auxiliar!$D$4:$F$4,0))</f>
        <v>0.5</v>
      </c>
      <c r="P1028" s="3"/>
      <c r="Q1028" s="3"/>
      <c r="R1028" s="48">
        <v>45261</v>
      </c>
      <c r="S1028" s="3"/>
      <c r="T1028" s="3"/>
      <c r="U1028" s="3"/>
      <c r="V1028" s="3"/>
      <c r="W1028" s="3">
        <f>VLOOKUP(Table1[[#This Row],[Status]],Auxiliar!$B$16:$D$23,3,0)*Table1[[#This Row],[Estimação (horas)]]</f>
        <v>0.125</v>
      </c>
      <c r="X1028" s="3"/>
    </row>
    <row r="1029" spans="2:24" ht="17.399999999999999" hidden="1">
      <c r="B1029" s="14" t="s">
        <v>28</v>
      </c>
      <c r="C1029" s="14" t="s">
        <v>178</v>
      </c>
      <c r="D1029" s="14" t="s">
        <v>1232</v>
      </c>
      <c r="E1029" s="3" t="s">
        <v>38</v>
      </c>
      <c r="F1029" s="14" t="s">
        <v>208</v>
      </c>
      <c r="G1029" s="14" t="s">
        <v>259</v>
      </c>
      <c r="H1029" s="73" t="str">
        <f>Table1[[#This Row],[Tabela]]&amp;Table1[[#This Row],[Campo]]</f>
        <v>modesg_inp_nfrd_alinhamento_taxwtr_trnvr_ttl_elgbl</v>
      </c>
      <c r="I1029" s="3" t="s">
        <v>480</v>
      </c>
      <c r="J1029" s="50">
        <f>VLOOKUP(Table1[[#This Row],[Status]],Auxiliar!$B$16:$C$23,2,0)</f>
        <v>5</v>
      </c>
      <c r="K1029" s="22" t="s">
        <v>1158</v>
      </c>
      <c r="L1029" s="3" t="s">
        <v>502</v>
      </c>
      <c r="M1029" s="22" t="s">
        <v>1172</v>
      </c>
      <c r="N1029" s="57">
        <v>45485</v>
      </c>
      <c r="O1029" s="22">
        <f>INDEX(Auxiliar!$D$5:$F$13,MATCH(Table1[[#This Row],[Tipologia_Testes]],Auxiliar!$B$5:$B$13,0),MATCH(Table1[[#This Row],[Complexidade]],Auxiliar!$D$4:$F$4,0))</f>
        <v>0.1</v>
      </c>
      <c r="P1029" s="3" t="s">
        <v>1247</v>
      </c>
      <c r="Q1029" s="3"/>
      <c r="R1029" s="48">
        <v>45261</v>
      </c>
      <c r="S1029" s="3"/>
      <c r="T1029" s="3"/>
      <c r="U1029" s="3"/>
      <c r="V1029" s="3"/>
      <c r="W1029" s="3">
        <f>VLOOKUP(Table1[[#This Row],[Status]],Auxiliar!$B$16:$D$23,3,0)*Table1[[#This Row],[Estimação (horas)]]</f>
        <v>2.5000000000000001E-2</v>
      </c>
      <c r="X1029" s="3"/>
    </row>
    <row r="1030" spans="2:24" ht="17.399999999999999" hidden="1">
      <c r="B1030" s="14" t="s">
        <v>28</v>
      </c>
      <c r="C1030" s="14" t="s">
        <v>178</v>
      </c>
      <c r="D1030" s="14" t="s">
        <v>1232</v>
      </c>
      <c r="E1030" s="3" t="s">
        <v>38</v>
      </c>
      <c r="F1030" s="14" t="s">
        <v>208</v>
      </c>
      <c r="G1030" s="14" t="s">
        <v>259</v>
      </c>
      <c r="H1030" s="73" t="str">
        <f>Table1[[#This Row],[Tabela]]&amp;Table1[[#This Row],[Campo]]</f>
        <v>modesg_inp_nfrd_alinhamento_taxwtr_trnvr_ttl_elgbl</v>
      </c>
      <c r="I1030" s="3" t="s">
        <v>480</v>
      </c>
      <c r="J1030" s="50">
        <f>VLOOKUP(Table1[[#This Row],[Status]],Auxiliar!$B$16:$C$23,2,0)</f>
        <v>5</v>
      </c>
      <c r="K1030" s="22" t="s">
        <v>1181</v>
      </c>
      <c r="L1030" s="3" t="s">
        <v>502</v>
      </c>
      <c r="M1030" s="22" t="s">
        <v>1172</v>
      </c>
      <c r="N1030" s="57">
        <v>45485</v>
      </c>
      <c r="O1030" s="22">
        <f>INDEX(Auxiliar!$D$5:$F$13,MATCH(Table1[[#This Row],[Tipologia_Testes]],Auxiliar!$B$5:$B$13,0),MATCH(Table1[[#This Row],[Complexidade]],Auxiliar!$D$4:$F$4,0))</f>
        <v>0.5</v>
      </c>
      <c r="P1030" s="3"/>
      <c r="Q1030" s="3"/>
      <c r="R1030" s="48">
        <v>45261</v>
      </c>
      <c r="S1030" s="3"/>
      <c r="T1030" s="3"/>
      <c r="U1030" s="3"/>
      <c r="V1030" s="3"/>
      <c r="W1030" s="3">
        <f>VLOOKUP(Table1[[#This Row],[Status]],Auxiliar!$B$16:$D$23,3,0)*Table1[[#This Row],[Estimação (horas)]]</f>
        <v>0.125</v>
      </c>
      <c r="X1030" s="3"/>
    </row>
    <row r="1031" spans="2:24" ht="17.399999999999999" hidden="1">
      <c r="B1031" s="14" t="s">
        <v>28</v>
      </c>
      <c r="C1031" s="14" t="s">
        <v>178</v>
      </c>
      <c r="D1031" s="14" t="s">
        <v>1232</v>
      </c>
      <c r="E1031" s="3" t="s">
        <v>38</v>
      </c>
      <c r="F1031" s="14" t="s">
        <v>208</v>
      </c>
      <c r="G1031" s="14" t="s">
        <v>260</v>
      </c>
      <c r="H1031" s="73" t="str">
        <f>Table1[[#This Row],[Tabela]]&amp;Table1[[#This Row],[Campo]]</f>
        <v>modesg_inp_nfrd_alinhamento_taxwtr_trnvr_enblng_alignd</v>
      </c>
      <c r="I1031" s="3" t="s">
        <v>480</v>
      </c>
      <c r="J1031" s="50">
        <f>VLOOKUP(Table1[[#This Row],[Status]],Auxiliar!$B$16:$C$23,2,0)</f>
        <v>5</v>
      </c>
      <c r="K1031" s="22" t="s">
        <v>1158</v>
      </c>
      <c r="L1031" s="3" t="s">
        <v>502</v>
      </c>
      <c r="M1031" s="22" t="s">
        <v>1172</v>
      </c>
      <c r="N1031" s="57">
        <v>45485</v>
      </c>
      <c r="O1031" s="22">
        <f>INDEX(Auxiliar!$D$5:$F$13,MATCH(Table1[[#This Row],[Tipologia_Testes]],Auxiliar!$B$5:$B$13,0),MATCH(Table1[[#This Row],[Complexidade]],Auxiliar!$D$4:$F$4,0))</f>
        <v>0.1</v>
      </c>
      <c r="P1031" s="3" t="s">
        <v>1247</v>
      </c>
      <c r="Q1031" s="3"/>
      <c r="R1031" s="48">
        <v>45261</v>
      </c>
      <c r="S1031" s="3"/>
      <c r="T1031" s="3"/>
      <c r="U1031" s="3"/>
      <c r="V1031" s="3"/>
      <c r="W1031" s="3">
        <f>VLOOKUP(Table1[[#This Row],[Status]],Auxiliar!$B$16:$D$23,3,0)*Table1[[#This Row],[Estimação (horas)]]</f>
        <v>2.5000000000000001E-2</v>
      </c>
      <c r="X1031" s="3"/>
    </row>
    <row r="1032" spans="2:24" ht="17.399999999999999" hidden="1">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480</v>
      </c>
      <c r="J1032" s="50">
        <f>VLOOKUP(Table1[[#This Row],[Status]],Auxiliar!$B$16:$C$23,2,0)</f>
        <v>5</v>
      </c>
      <c r="K1032" s="22" t="s">
        <v>1181</v>
      </c>
      <c r="L1032" s="3" t="s">
        <v>502</v>
      </c>
      <c r="M1032" s="22" t="s">
        <v>1172</v>
      </c>
      <c r="N1032" s="57">
        <v>45485</v>
      </c>
      <c r="O1032" s="22">
        <f>INDEX(Auxiliar!$D$5:$F$13,MATCH(Table1[[#This Row],[Tipologia_Testes]],Auxiliar!$B$5:$B$13,0),MATCH(Table1[[#This Row],[Complexidade]],Auxiliar!$D$4:$F$4,0))</f>
        <v>0.5</v>
      </c>
      <c r="P1032" s="3"/>
      <c r="Q1032" s="3"/>
      <c r="R1032" s="48">
        <v>45261</v>
      </c>
      <c r="S1032" s="3"/>
      <c r="T1032" s="3"/>
      <c r="U1032" s="3"/>
      <c r="V1032" s="3"/>
      <c r="W1032" s="3">
        <f>VLOOKUP(Table1[[#This Row],[Status]],Auxiliar!$B$16:$D$23,3,0)*Table1[[#This Row],[Estimação (horas)]]</f>
        <v>0.125</v>
      </c>
      <c r="X1032" s="3"/>
    </row>
    <row r="1033" spans="2:24" ht="17.399999999999999" hidden="1">
      <c r="B1033" s="14" t="s">
        <v>28</v>
      </c>
      <c r="C1033" s="14" t="s">
        <v>178</v>
      </c>
      <c r="D1033" s="14" t="s">
        <v>1232</v>
      </c>
      <c r="E1033" s="3" t="s">
        <v>38</v>
      </c>
      <c r="F1033" s="14" t="s">
        <v>208</v>
      </c>
      <c r="G1033" s="14" t="s">
        <v>261</v>
      </c>
      <c r="H1033" s="73" t="str">
        <f>Table1[[#This Row],[Tabela]]&amp;Table1[[#This Row],[Campo]]</f>
        <v>modesg_inp_nfrd_alinhamento_taxwtr_turnover_own_prfrmnce_algnd</v>
      </c>
      <c r="I1033" s="3" t="s">
        <v>480</v>
      </c>
      <c r="J1033" s="50">
        <f>VLOOKUP(Table1[[#This Row],[Status]],Auxiliar!$B$16:$C$23,2,0)</f>
        <v>5</v>
      </c>
      <c r="K1033" s="22" t="s">
        <v>1158</v>
      </c>
      <c r="L1033" s="3" t="s">
        <v>502</v>
      </c>
      <c r="M1033" s="22" t="s">
        <v>1172</v>
      </c>
      <c r="N1033" s="57">
        <v>45485</v>
      </c>
      <c r="O1033" s="22">
        <f>INDEX(Auxiliar!$D$5:$F$13,MATCH(Table1[[#This Row],[Tipologia_Testes]],Auxiliar!$B$5:$B$13,0),MATCH(Table1[[#This Row],[Complexidade]],Auxiliar!$D$4:$F$4,0))</f>
        <v>0.1</v>
      </c>
      <c r="P1033" s="3" t="s">
        <v>1247</v>
      </c>
      <c r="Q1033" s="3"/>
      <c r="R1033" s="48">
        <v>45261</v>
      </c>
      <c r="S1033" s="3"/>
      <c r="T1033" s="3"/>
      <c r="U1033" s="3"/>
      <c r="V1033" s="3"/>
      <c r="W1033" s="3">
        <f>VLOOKUP(Table1[[#This Row],[Status]],Auxiliar!$B$16:$D$23,3,0)*Table1[[#This Row],[Estimação (horas)]]</f>
        <v>2.5000000000000001E-2</v>
      </c>
      <c r="X1033" s="3"/>
    </row>
    <row r="1034" spans="2:24" ht="17.399999999999999" hidden="1">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480</v>
      </c>
      <c r="J1034" s="50">
        <f>VLOOKUP(Table1[[#This Row],[Status]],Auxiliar!$B$16:$C$23,2,0)</f>
        <v>5</v>
      </c>
      <c r="K1034" s="22" t="s">
        <v>1181</v>
      </c>
      <c r="L1034" s="3" t="s">
        <v>502</v>
      </c>
      <c r="M1034" s="22" t="s">
        <v>1172</v>
      </c>
      <c r="N1034" s="57">
        <v>45485</v>
      </c>
      <c r="O1034" s="22">
        <f>INDEX(Auxiliar!$D$5:$F$13,MATCH(Table1[[#This Row],[Tipologia_Testes]],Auxiliar!$B$5:$B$13,0),MATCH(Table1[[#This Row],[Complexidade]],Auxiliar!$D$4:$F$4,0))</f>
        <v>0.5</v>
      </c>
      <c r="P1034" s="3"/>
      <c r="Q1034" s="3"/>
      <c r="R1034" s="48">
        <v>45261</v>
      </c>
      <c r="S1034" s="3"/>
      <c r="T1034" s="3"/>
      <c r="U1034" s="3"/>
      <c r="V1034" s="3"/>
      <c r="W1034" s="3">
        <f>VLOOKUP(Table1[[#This Row],[Status]],Auxiliar!$B$16:$D$23,3,0)*Table1[[#This Row],[Estimação (horas)]]</f>
        <v>0.125</v>
      </c>
      <c r="X1034" s="3"/>
    </row>
    <row r="1035" spans="2:24" ht="17.399999999999999" hidden="1">
      <c r="B1035" s="14" t="s">
        <v>28</v>
      </c>
      <c r="C1035" s="14" t="s">
        <v>178</v>
      </c>
      <c r="D1035" s="14" t="s">
        <v>1232</v>
      </c>
      <c r="E1035" s="3" t="s">
        <v>38</v>
      </c>
      <c r="F1035" s="14" t="s">
        <v>208</v>
      </c>
      <c r="G1035" s="14" t="s">
        <v>262</v>
      </c>
      <c r="H1035" s="73" t="str">
        <f>Table1[[#This Row],[Tabela]]&amp;Table1[[#This Row],[Campo]]</f>
        <v>modesg_inp_nfrd_alinhamento_taxwtr_capex_ttl_elgbl</v>
      </c>
      <c r="I1035" s="3" t="s">
        <v>480</v>
      </c>
      <c r="J1035" s="50">
        <f>VLOOKUP(Table1[[#This Row],[Status]],Auxiliar!$B$16:$C$23,2,0)</f>
        <v>5</v>
      </c>
      <c r="K1035" s="22" t="s">
        <v>1158</v>
      </c>
      <c r="L1035" s="3" t="s">
        <v>502</v>
      </c>
      <c r="M1035" s="22" t="s">
        <v>1172</v>
      </c>
      <c r="N1035" s="57">
        <v>45485</v>
      </c>
      <c r="O1035" s="22">
        <f>INDEX(Auxiliar!$D$5:$F$13,MATCH(Table1[[#This Row],[Tipologia_Testes]],Auxiliar!$B$5:$B$13,0),MATCH(Table1[[#This Row],[Complexidade]],Auxiliar!$D$4:$F$4,0))</f>
        <v>0.1</v>
      </c>
      <c r="P1035" s="3" t="s">
        <v>1247</v>
      </c>
      <c r="Q1035" s="3"/>
      <c r="R1035" s="48">
        <v>45261</v>
      </c>
      <c r="S1035" s="3"/>
      <c r="T1035" s="3"/>
      <c r="U1035" s="3"/>
      <c r="V1035" s="3"/>
      <c r="W1035" s="3">
        <f>VLOOKUP(Table1[[#This Row],[Status]],Auxiliar!$B$16:$D$23,3,0)*Table1[[#This Row],[Estimação (horas)]]</f>
        <v>2.5000000000000001E-2</v>
      </c>
      <c r="X1035" s="3"/>
    </row>
    <row r="1036" spans="2:24" ht="17.399999999999999" hidden="1">
      <c r="B1036" s="14" t="s">
        <v>28</v>
      </c>
      <c r="C1036" s="14" t="s">
        <v>178</v>
      </c>
      <c r="D1036" s="14" t="s">
        <v>1232</v>
      </c>
      <c r="E1036" s="3" t="s">
        <v>38</v>
      </c>
      <c r="F1036" s="14" t="s">
        <v>208</v>
      </c>
      <c r="G1036" s="14" t="s">
        <v>262</v>
      </c>
      <c r="H1036" s="73" t="str">
        <f>Table1[[#This Row],[Tabela]]&amp;Table1[[#This Row],[Campo]]</f>
        <v>modesg_inp_nfrd_alinhamento_taxwtr_capex_ttl_elgbl</v>
      </c>
      <c r="I1036" s="3" t="s">
        <v>480</v>
      </c>
      <c r="J1036" s="50">
        <f>VLOOKUP(Table1[[#This Row],[Status]],Auxiliar!$B$16:$C$23,2,0)</f>
        <v>5</v>
      </c>
      <c r="K1036" s="22" t="s">
        <v>1181</v>
      </c>
      <c r="L1036" s="3" t="s">
        <v>502</v>
      </c>
      <c r="M1036" s="22" t="s">
        <v>1172</v>
      </c>
      <c r="N1036" s="57">
        <v>45485</v>
      </c>
      <c r="O1036" s="22">
        <f>INDEX(Auxiliar!$D$5:$F$13,MATCH(Table1[[#This Row],[Tipologia_Testes]],Auxiliar!$B$5:$B$13,0),MATCH(Table1[[#This Row],[Complexidade]],Auxiliar!$D$4:$F$4,0))</f>
        <v>0.5</v>
      </c>
      <c r="P1036" s="3"/>
      <c r="Q1036" s="3"/>
      <c r="R1036" s="48">
        <v>45261</v>
      </c>
      <c r="S1036" s="3"/>
      <c r="T1036" s="3"/>
      <c r="U1036" s="3"/>
      <c r="V1036" s="3"/>
      <c r="W1036" s="3">
        <f>VLOOKUP(Table1[[#This Row],[Status]],Auxiliar!$B$16:$D$23,3,0)*Table1[[#This Row],[Estimação (horas)]]</f>
        <v>0.125</v>
      </c>
      <c r="X1036" s="3"/>
    </row>
    <row r="1037" spans="2:24" ht="17.399999999999999" hidden="1">
      <c r="B1037" s="14" t="s">
        <v>28</v>
      </c>
      <c r="C1037" s="14" t="s">
        <v>178</v>
      </c>
      <c r="D1037" s="14" t="s">
        <v>1232</v>
      </c>
      <c r="E1037" s="3" t="s">
        <v>38</v>
      </c>
      <c r="F1037" s="14" t="s">
        <v>208</v>
      </c>
      <c r="G1037" s="14" t="s">
        <v>263</v>
      </c>
      <c r="H1037" s="73" t="str">
        <f>Table1[[#This Row],[Tabela]]&amp;Table1[[#This Row],[Campo]]</f>
        <v>modesg_inp_nfrd_alinhamento_taxwtr_capex_enblng_algnd</v>
      </c>
      <c r="I1037" s="3" t="s">
        <v>480</v>
      </c>
      <c r="J1037" s="50">
        <f>VLOOKUP(Table1[[#This Row],[Status]],Auxiliar!$B$16:$C$23,2,0)</f>
        <v>5</v>
      </c>
      <c r="K1037" s="22" t="s">
        <v>1158</v>
      </c>
      <c r="L1037" s="3" t="s">
        <v>502</v>
      </c>
      <c r="M1037" s="22" t="s">
        <v>1172</v>
      </c>
      <c r="N1037" s="57">
        <v>45485</v>
      </c>
      <c r="O1037" s="22">
        <f>INDEX(Auxiliar!$D$5:$F$13,MATCH(Table1[[#This Row],[Tipologia_Testes]],Auxiliar!$B$5:$B$13,0),MATCH(Table1[[#This Row],[Complexidade]],Auxiliar!$D$4:$F$4,0))</f>
        <v>0.1</v>
      </c>
      <c r="P1037" s="3" t="s">
        <v>1247</v>
      </c>
      <c r="Q1037" s="3"/>
      <c r="R1037" s="48">
        <v>45261</v>
      </c>
      <c r="S1037" s="3"/>
      <c r="T1037" s="3"/>
      <c r="U1037" s="3"/>
      <c r="V1037" s="3"/>
      <c r="W1037" s="3">
        <f>VLOOKUP(Table1[[#This Row],[Status]],Auxiliar!$B$16:$D$23,3,0)*Table1[[#This Row],[Estimação (horas)]]</f>
        <v>2.5000000000000001E-2</v>
      </c>
      <c r="X1037" s="3"/>
    </row>
    <row r="1038" spans="2:24" ht="17.399999999999999" hidden="1">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480</v>
      </c>
      <c r="J1038" s="50">
        <f>VLOOKUP(Table1[[#This Row],[Status]],Auxiliar!$B$16:$C$23,2,0)</f>
        <v>5</v>
      </c>
      <c r="K1038" s="22" t="s">
        <v>1181</v>
      </c>
      <c r="L1038" s="3" t="s">
        <v>502</v>
      </c>
      <c r="M1038" s="22" t="s">
        <v>1172</v>
      </c>
      <c r="N1038" s="57">
        <v>45485</v>
      </c>
      <c r="O1038" s="22">
        <f>INDEX(Auxiliar!$D$5:$F$13,MATCH(Table1[[#This Row],[Tipologia_Testes]],Auxiliar!$B$5:$B$13,0),MATCH(Table1[[#This Row],[Complexidade]],Auxiliar!$D$4:$F$4,0))</f>
        <v>0.5</v>
      </c>
      <c r="P1038" s="3"/>
      <c r="Q1038" s="3"/>
      <c r="R1038" s="48">
        <v>45261</v>
      </c>
      <c r="S1038" s="3"/>
      <c r="T1038" s="3"/>
      <c r="U1038" s="3"/>
      <c r="V1038" s="3"/>
      <c r="W1038" s="3">
        <f>VLOOKUP(Table1[[#This Row],[Status]],Auxiliar!$B$16:$D$23,3,0)*Table1[[#This Row],[Estimação (horas)]]</f>
        <v>0.125</v>
      </c>
      <c r="X1038" s="3"/>
    </row>
    <row r="1039" spans="2:24" ht="17.399999999999999" hidden="1">
      <c r="B1039" s="14" t="s">
        <v>28</v>
      </c>
      <c r="C1039" s="14" t="s">
        <v>178</v>
      </c>
      <c r="D1039" s="14" t="s">
        <v>1232</v>
      </c>
      <c r="E1039" s="3" t="s">
        <v>38</v>
      </c>
      <c r="F1039" s="14" t="s">
        <v>208</v>
      </c>
      <c r="G1039" s="14" t="s">
        <v>264</v>
      </c>
      <c r="H1039" s="73" t="str">
        <f>Table1[[#This Row],[Tabela]]&amp;Table1[[#This Row],[Campo]]</f>
        <v>modesg_inp_nfrd_alinhamento_taxwtr_capex_own_prfrmnce_algnd</v>
      </c>
      <c r="I1039" s="3" t="s">
        <v>480</v>
      </c>
      <c r="J1039" s="50">
        <f>VLOOKUP(Table1[[#This Row],[Status]],Auxiliar!$B$16:$C$23,2,0)</f>
        <v>5</v>
      </c>
      <c r="K1039" s="22" t="s">
        <v>1158</v>
      </c>
      <c r="L1039" s="3" t="s">
        <v>502</v>
      </c>
      <c r="M1039" s="22" t="s">
        <v>1172</v>
      </c>
      <c r="N1039" s="57">
        <v>45485</v>
      </c>
      <c r="O1039" s="22">
        <f>INDEX(Auxiliar!$D$5:$F$13,MATCH(Table1[[#This Row],[Tipologia_Testes]],Auxiliar!$B$5:$B$13,0),MATCH(Table1[[#This Row],[Complexidade]],Auxiliar!$D$4:$F$4,0))</f>
        <v>0.1</v>
      </c>
      <c r="P1039" s="3" t="s">
        <v>1247</v>
      </c>
      <c r="Q1039" s="3"/>
      <c r="R1039" s="48">
        <v>45261</v>
      </c>
      <c r="S1039" s="3"/>
      <c r="T1039" s="3"/>
      <c r="U1039" s="3"/>
      <c r="V1039" s="3"/>
      <c r="W1039" s="3">
        <f>VLOOKUP(Table1[[#This Row],[Status]],Auxiliar!$B$16:$D$23,3,0)*Table1[[#This Row],[Estimação (horas)]]</f>
        <v>2.5000000000000001E-2</v>
      </c>
      <c r="X1039" s="3"/>
    </row>
    <row r="1040" spans="2:24" ht="17.399999999999999" hidden="1">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480</v>
      </c>
      <c r="J1040" s="50">
        <f>VLOOKUP(Table1[[#This Row],[Status]],Auxiliar!$B$16:$C$23,2,0)</f>
        <v>5</v>
      </c>
      <c r="K1040" s="22" t="s">
        <v>1181</v>
      </c>
      <c r="L1040" s="3" t="s">
        <v>502</v>
      </c>
      <c r="M1040" s="22" t="s">
        <v>1172</v>
      </c>
      <c r="N1040" s="57">
        <v>45485</v>
      </c>
      <c r="O1040" s="22">
        <f>INDEX(Auxiliar!$D$5:$F$13,MATCH(Table1[[#This Row],[Tipologia_Testes]],Auxiliar!$B$5:$B$13,0),MATCH(Table1[[#This Row],[Complexidade]],Auxiliar!$D$4:$F$4,0))</f>
        <v>0.5</v>
      </c>
      <c r="P1040" s="3"/>
      <c r="Q1040" s="3"/>
      <c r="R1040" s="48">
        <v>45261</v>
      </c>
      <c r="S1040" s="3"/>
      <c r="T1040" s="3"/>
      <c r="U1040" s="3"/>
      <c r="V1040" s="3"/>
      <c r="W1040" s="3">
        <f>VLOOKUP(Table1[[#This Row],[Status]],Auxiliar!$B$16:$D$23,3,0)*Table1[[#This Row],[Estimação (horas)]]</f>
        <v>0.125</v>
      </c>
      <c r="X1040" s="3"/>
    </row>
    <row r="1041" spans="2:24" ht="17.399999999999999" hidden="1">
      <c r="B1041" s="14" t="s">
        <v>28</v>
      </c>
      <c r="C1041" s="14" t="s">
        <v>178</v>
      </c>
      <c r="D1041" s="14" t="s">
        <v>1232</v>
      </c>
      <c r="E1041" s="3" t="s">
        <v>38</v>
      </c>
      <c r="F1041" s="14" t="s">
        <v>208</v>
      </c>
      <c r="G1041" s="14" t="s">
        <v>265</v>
      </c>
      <c r="H1041" s="73" t="str">
        <f>Table1[[#This Row],[Tabela]]&amp;Table1[[#This Row],[Campo]]</f>
        <v>modesg_inp_nfrd_alinhamento_taxce_trnvr_ttl_elgbl</v>
      </c>
      <c r="I1041" s="3" t="s">
        <v>480</v>
      </c>
      <c r="J1041" s="50">
        <f>VLOOKUP(Table1[[#This Row],[Status]],Auxiliar!$B$16:$C$23,2,0)</f>
        <v>5</v>
      </c>
      <c r="K1041" s="22" t="s">
        <v>1158</v>
      </c>
      <c r="L1041" s="3" t="s">
        <v>502</v>
      </c>
      <c r="M1041" s="22" t="s">
        <v>1172</v>
      </c>
      <c r="N1041" s="57">
        <v>45485</v>
      </c>
      <c r="O1041" s="22">
        <f>INDEX(Auxiliar!$D$5:$F$13,MATCH(Table1[[#This Row],[Tipologia_Testes]],Auxiliar!$B$5:$B$13,0),MATCH(Table1[[#This Row],[Complexidade]],Auxiliar!$D$4:$F$4,0))</f>
        <v>0.1</v>
      </c>
      <c r="P1041" s="3" t="s">
        <v>1247</v>
      </c>
      <c r="Q1041" s="3"/>
      <c r="R1041" s="48">
        <v>45261</v>
      </c>
      <c r="S1041" s="3"/>
      <c r="T1041" s="3"/>
      <c r="U1041" s="3"/>
      <c r="V1041" s="3"/>
      <c r="W1041" s="3">
        <f>VLOOKUP(Table1[[#This Row],[Status]],Auxiliar!$B$16:$D$23,3,0)*Table1[[#This Row],[Estimação (horas)]]</f>
        <v>2.5000000000000001E-2</v>
      </c>
      <c r="X1041" s="3"/>
    </row>
    <row r="1042" spans="2:24" ht="17.399999999999999" hidden="1">
      <c r="B1042" s="14" t="s">
        <v>28</v>
      </c>
      <c r="C1042" s="14" t="s">
        <v>178</v>
      </c>
      <c r="D1042" s="14" t="s">
        <v>1232</v>
      </c>
      <c r="E1042" s="3" t="s">
        <v>38</v>
      </c>
      <c r="F1042" s="14" t="s">
        <v>208</v>
      </c>
      <c r="G1042" s="14" t="s">
        <v>265</v>
      </c>
      <c r="H1042" s="73" t="str">
        <f>Table1[[#This Row],[Tabela]]&amp;Table1[[#This Row],[Campo]]</f>
        <v>modesg_inp_nfrd_alinhamento_taxce_trnvr_ttl_elgbl</v>
      </c>
      <c r="I1042" s="3" t="s">
        <v>480</v>
      </c>
      <c r="J1042" s="50">
        <f>VLOOKUP(Table1[[#This Row],[Status]],Auxiliar!$B$16:$C$23,2,0)</f>
        <v>5</v>
      </c>
      <c r="K1042" s="22" t="s">
        <v>1181</v>
      </c>
      <c r="L1042" s="3" t="s">
        <v>502</v>
      </c>
      <c r="M1042" s="22" t="s">
        <v>1172</v>
      </c>
      <c r="N1042" s="57">
        <v>45485</v>
      </c>
      <c r="O1042" s="22">
        <f>INDEX(Auxiliar!$D$5:$F$13,MATCH(Table1[[#This Row],[Tipologia_Testes]],Auxiliar!$B$5:$B$13,0),MATCH(Table1[[#This Row],[Complexidade]],Auxiliar!$D$4:$F$4,0))</f>
        <v>0.5</v>
      </c>
      <c r="P1042" s="3"/>
      <c r="Q1042" s="3"/>
      <c r="R1042" s="48">
        <v>45261</v>
      </c>
      <c r="S1042" s="3"/>
      <c r="T1042" s="3"/>
      <c r="U1042" s="3"/>
      <c r="V1042" s="3"/>
      <c r="W1042" s="3">
        <f>VLOOKUP(Table1[[#This Row],[Status]],Auxiliar!$B$16:$D$23,3,0)*Table1[[#This Row],[Estimação (horas)]]</f>
        <v>0.125</v>
      </c>
      <c r="X1042" s="3"/>
    </row>
    <row r="1043" spans="2:24" ht="17.399999999999999" hidden="1">
      <c r="B1043" s="14" t="s">
        <v>28</v>
      </c>
      <c r="C1043" s="14" t="s">
        <v>178</v>
      </c>
      <c r="D1043" s="14" t="s">
        <v>1232</v>
      </c>
      <c r="E1043" s="3" t="s">
        <v>38</v>
      </c>
      <c r="F1043" s="14" t="s">
        <v>208</v>
      </c>
      <c r="G1043" s="14" t="s">
        <v>266</v>
      </c>
      <c r="H1043" s="73" t="str">
        <f>Table1[[#This Row],[Tabela]]&amp;Table1[[#This Row],[Campo]]</f>
        <v>modesg_inp_nfrd_alinhamento_taxce_trnvr_enblng_alignd</v>
      </c>
      <c r="I1043" s="3" t="s">
        <v>480</v>
      </c>
      <c r="J1043" s="50">
        <f>VLOOKUP(Table1[[#This Row],[Status]],Auxiliar!$B$16:$C$23,2,0)</f>
        <v>5</v>
      </c>
      <c r="K1043" s="22" t="s">
        <v>1158</v>
      </c>
      <c r="L1043" s="3" t="s">
        <v>502</v>
      </c>
      <c r="M1043" s="22" t="s">
        <v>1172</v>
      </c>
      <c r="N1043" s="57">
        <v>45485</v>
      </c>
      <c r="O1043" s="22">
        <f>INDEX(Auxiliar!$D$5:$F$13,MATCH(Table1[[#This Row],[Tipologia_Testes]],Auxiliar!$B$5:$B$13,0),MATCH(Table1[[#This Row],[Complexidade]],Auxiliar!$D$4:$F$4,0))</f>
        <v>0.1</v>
      </c>
      <c r="P1043" s="3" t="s">
        <v>1247</v>
      </c>
      <c r="Q1043" s="3"/>
      <c r="R1043" s="48">
        <v>45261</v>
      </c>
      <c r="S1043" s="3"/>
      <c r="T1043" s="3"/>
      <c r="U1043" s="3"/>
      <c r="V1043" s="3"/>
      <c r="W1043" s="3">
        <f>VLOOKUP(Table1[[#This Row],[Status]],Auxiliar!$B$16:$D$23,3,0)*Table1[[#This Row],[Estimação (horas)]]</f>
        <v>2.5000000000000001E-2</v>
      </c>
      <c r="X1043" s="3"/>
    </row>
    <row r="1044" spans="2:24" ht="17.399999999999999" hidden="1">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480</v>
      </c>
      <c r="J1044" s="50">
        <f>VLOOKUP(Table1[[#This Row],[Status]],Auxiliar!$B$16:$C$23,2,0)</f>
        <v>5</v>
      </c>
      <c r="K1044" s="22" t="s">
        <v>1181</v>
      </c>
      <c r="L1044" s="3" t="s">
        <v>502</v>
      </c>
      <c r="M1044" s="22" t="s">
        <v>1172</v>
      </c>
      <c r="N1044" s="57">
        <v>45485</v>
      </c>
      <c r="O1044" s="22">
        <f>INDEX(Auxiliar!$D$5:$F$13,MATCH(Table1[[#This Row],[Tipologia_Testes]],Auxiliar!$B$5:$B$13,0),MATCH(Table1[[#This Row],[Complexidade]],Auxiliar!$D$4:$F$4,0))</f>
        <v>0.5</v>
      </c>
      <c r="P1044" s="3"/>
      <c r="Q1044" s="3"/>
      <c r="R1044" s="48">
        <v>45261</v>
      </c>
      <c r="S1044" s="3"/>
      <c r="T1044" s="3"/>
      <c r="U1044" s="3"/>
      <c r="V1044" s="3"/>
      <c r="W1044" s="3">
        <f>VLOOKUP(Table1[[#This Row],[Status]],Auxiliar!$B$16:$D$23,3,0)*Table1[[#This Row],[Estimação (horas)]]</f>
        <v>0.125</v>
      </c>
      <c r="X1044" s="3"/>
    </row>
    <row r="1045" spans="2:24" ht="17.399999999999999" hidden="1">
      <c r="B1045" s="14" t="s">
        <v>28</v>
      </c>
      <c r="C1045" s="14" t="s">
        <v>178</v>
      </c>
      <c r="D1045" s="14" t="s">
        <v>1232</v>
      </c>
      <c r="E1045" s="3" t="s">
        <v>38</v>
      </c>
      <c r="F1045" s="14" t="s">
        <v>208</v>
      </c>
      <c r="G1045" s="14" t="s">
        <v>267</v>
      </c>
      <c r="H1045" s="73" t="str">
        <f>Table1[[#This Row],[Tabela]]&amp;Table1[[#This Row],[Campo]]</f>
        <v>modesg_inp_nfrd_alinhamento_taxce_turnover_own_prfrmnce_algnd</v>
      </c>
      <c r="I1045" s="3" t="s">
        <v>480</v>
      </c>
      <c r="J1045" s="50">
        <f>VLOOKUP(Table1[[#This Row],[Status]],Auxiliar!$B$16:$C$23,2,0)</f>
        <v>5</v>
      </c>
      <c r="K1045" s="22" t="s">
        <v>1158</v>
      </c>
      <c r="L1045" s="3" t="s">
        <v>502</v>
      </c>
      <c r="M1045" s="22" t="s">
        <v>1172</v>
      </c>
      <c r="N1045" s="57">
        <v>45485</v>
      </c>
      <c r="O1045" s="22">
        <f>INDEX(Auxiliar!$D$5:$F$13,MATCH(Table1[[#This Row],[Tipologia_Testes]],Auxiliar!$B$5:$B$13,0),MATCH(Table1[[#This Row],[Complexidade]],Auxiliar!$D$4:$F$4,0))</f>
        <v>0.1</v>
      </c>
      <c r="P1045" s="3" t="s">
        <v>1247</v>
      </c>
      <c r="Q1045" s="3"/>
      <c r="R1045" s="48">
        <v>45261</v>
      </c>
      <c r="S1045" s="3"/>
      <c r="T1045" s="3"/>
      <c r="U1045" s="3"/>
      <c r="V1045" s="3"/>
      <c r="W1045" s="3">
        <f>VLOOKUP(Table1[[#This Row],[Status]],Auxiliar!$B$16:$D$23,3,0)*Table1[[#This Row],[Estimação (horas)]]</f>
        <v>2.5000000000000001E-2</v>
      </c>
      <c r="X1045" s="3"/>
    </row>
    <row r="1046" spans="2:24" ht="17.399999999999999" hidden="1">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480</v>
      </c>
      <c r="J1046" s="50">
        <f>VLOOKUP(Table1[[#This Row],[Status]],Auxiliar!$B$16:$C$23,2,0)</f>
        <v>5</v>
      </c>
      <c r="K1046" s="22" t="s">
        <v>1181</v>
      </c>
      <c r="L1046" s="3" t="s">
        <v>502</v>
      </c>
      <c r="M1046" s="22" t="s">
        <v>1172</v>
      </c>
      <c r="N1046" s="57">
        <v>45485</v>
      </c>
      <c r="O1046" s="22">
        <f>INDEX(Auxiliar!$D$5:$F$13,MATCH(Table1[[#This Row],[Tipologia_Testes]],Auxiliar!$B$5:$B$13,0),MATCH(Table1[[#This Row],[Complexidade]],Auxiliar!$D$4:$F$4,0))</f>
        <v>0.5</v>
      </c>
      <c r="P1046" s="3"/>
      <c r="Q1046" s="3"/>
      <c r="R1046" s="48">
        <v>45261</v>
      </c>
      <c r="S1046" s="3"/>
      <c r="T1046" s="3"/>
      <c r="U1046" s="3"/>
      <c r="V1046" s="3"/>
      <c r="W1046" s="3">
        <f>VLOOKUP(Table1[[#This Row],[Status]],Auxiliar!$B$16:$D$23,3,0)*Table1[[#This Row],[Estimação (horas)]]</f>
        <v>0.125</v>
      </c>
      <c r="X1046" s="3"/>
    </row>
    <row r="1047" spans="2:24" ht="17.399999999999999" hidden="1">
      <c r="B1047" s="14" t="s">
        <v>28</v>
      </c>
      <c r="C1047" s="14" t="s">
        <v>178</v>
      </c>
      <c r="D1047" s="14" t="s">
        <v>1232</v>
      </c>
      <c r="E1047" s="3" t="s">
        <v>38</v>
      </c>
      <c r="F1047" s="14" t="s">
        <v>208</v>
      </c>
      <c r="G1047" s="14" t="s">
        <v>268</v>
      </c>
      <c r="H1047" s="73" t="str">
        <f>Table1[[#This Row],[Tabela]]&amp;Table1[[#This Row],[Campo]]</f>
        <v>modesg_inp_nfrd_alinhamento_taxce_capex_ttl_elgbl</v>
      </c>
      <c r="I1047" s="3" t="s">
        <v>480</v>
      </c>
      <c r="J1047" s="50">
        <f>VLOOKUP(Table1[[#This Row],[Status]],Auxiliar!$B$16:$C$23,2,0)</f>
        <v>5</v>
      </c>
      <c r="K1047" s="22" t="s">
        <v>1158</v>
      </c>
      <c r="L1047" s="3" t="s">
        <v>502</v>
      </c>
      <c r="M1047" s="22" t="s">
        <v>1172</v>
      </c>
      <c r="N1047" s="57">
        <v>45485</v>
      </c>
      <c r="O1047" s="22">
        <f>INDEX(Auxiliar!$D$5:$F$13,MATCH(Table1[[#This Row],[Tipologia_Testes]],Auxiliar!$B$5:$B$13,0),MATCH(Table1[[#This Row],[Complexidade]],Auxiliar!$D$4:$F$4,0))</f>
        <v>0.1</v>
      </c>
      <c r="P1047" s="3" t="s">
        <v>1247</v>
      </c>
      <c r="Q1047" s="3"/>
      <c r="R1047" s="48">
        <v>45261</v>
      </c>
      <c r="S1047" s="3"/>
      <c r="T1047" s="3"/>
      <c r="U1047" s="3"/>
      <c r="V1047" s="3"/>
      <c r="W1047" s="3">
        <f>VLOOKUP(Table1[[#This Row],[Status]],Auxiliar!$B$16:$D$23,3,0)*Table1[[#This Row],[Estimação (horas)]]</f>
        <v>2.5000000000000001E-2</v>
      </c>
      <c r="X1047" s="3"/>
    </row>
    <row r="1048" spans="2:24" ht="17.399999999999999" hidden="1">
      <c r="B1048" s="14" t="s">
        <v>28</v>
      </c>
      <c r="C1048" s="14" t="s">
        <v>178</v>
      </c>
      <c r="D1048" s="14" t="s">
        <v>1232</v>
      </c>
      <c r="E1048" s="3" t="s">
        <v>38</v>
      </c>
      <c r="F1048" s="14" t="s">
        <v>208</v>
      </c>
      <c r="G1048" s="14" t="s">
        <v>268</v>
      </c>
      <c r="H1048" s="73" t="str">
        <f>Table1[[#This Row],[Tabela]]&amp;Table1[[#This Row],[Campo]]</f>
        <v>modesg_inp_nfrd_alinhamento_taxce_capex_ttl_elgbl</v>
      </c>
      <c r="I1048" s="3" t="s">
        <v>480</v>
      </c>
      <c r="J1048" s="50">
        <f>VLOOKUP(Table1[[#This Row],[Status]],Auxiliar!$B$16:$C$23,2,0)</f>
        <v>5</v>
      </c>
      <c r="K1048" s="22" t="s">
        <v>1181</v>
      </c>
      <c r="L1048" s="3" t="s">
        <v>502</v>
      </c>
      <c r="M1048" s="22" t="s">
        <v>1172</v>
      </c>
      <c r="N1048" s="57">
        <v>45485</v>
      </c>
      <c r="O1048" s="22">
        <f>INDEX(Auxiliar!$D$5:$F$13,MATCH(Table1[[#This Row],[Tipologia_Testes]],Auxiliar!$B$5:$B$13,0),MATCH(Table1[[#This Row],[Complexidade]],Auxiliar!$D$4:$F$4,0))</f>
        <v>0.5</v>
      </c>
      <c r="P1048" s="3"/>
      <c r="Q1048" s="3"/>
      <c r="R1048" s="48">
        <v>45261</v>
      </c>
      <c r="S1048" s="3"/>
      <c r="T1048" s="3"/>
      <c r="U1048" s="3"/>
      <c r="V1048" s="3"/>
      <c r="W1048" s="3">
        <f>VLOOKUP(Table1[[#This Row],[Status]],Auxiliar!$B$16:$D$23,3,0)*Table1[[#This Row],[Estimação (horas)]]</f>
        <v>0.125</v>
      </c>
      <c r="X1048" s="3"/>
    </row>
    <row r="1049" spans="2:24" ht="17.399999999999999" hidden="1">
      <c r="B1049" s="14" t="s">
        <v>28</v>
      </c>
      <c r="C1049" s="14" t="s">
        <v>178</v>
      </c>
      <c r="D1049" s="14" t="s">
        <v>1232</v>
      </c>
      <c r="E1049" s="3" t="s">
        <v>38</v>
      </c>
      <c r="F1049" s="14" t="s">
        <v>208</v>
      </c>
      <c r="G1049" s="14" t="s">
        <v>269</v>
      </c>
      <c r="H1049" s="73" t="str">
        <f>Table1[[#This Row],[Tabela]]&amp;Table1[[#This Row],[Campo]]</f>
        <v>modesg_inp_nfrd_alinhamento_taxce_capex_enblng_algnd</v>
      </c>
      <c r="I1049" s="3" t="s">
        <v>480</v>
      </c>
      <c r="J1049" s="50">
        <f>VLOOKUP(Table1[[#This Row],[Status]],Auxiliar!$B$16:$C$23,2,0)</f>
        <v>5</v>
      </c>
      <c r="K1049" s="22" t="s">
        <v>1158</v>
      </c>
      <c r="L1049" s="3" t="s">
        <v>502</v>
      </c>
      <c r="M1049" s="22" t="s">
        <v>1172</v>
      </c>
      <c r="N1049" s="57">
        <v>45485</v>
      </c>
      <c r="O1049" s="22">
        <f>INDEX(Auxiliar!$D$5:$F$13,MATCH(Table1[[#This Row],[Tipologia_Testes]],Auxiliar!$B$5:$B$13,0),MATCH(Table1[[#This Row],[Complexidade]],Auxiliar!$D$4:$F$4,0))</f>
        <v>0.1</v>
      </c>
      <c r="P1049" s="3" t="s">
        <v>1247</v>
      </c>
      <c r="Q1049" s="3"/>
      <c r="R1049" s="48">
        <v>45261</v>
      </c>
      <c r="S1049" s="3"/>
      <c r="T1049" s="3"/>
      <c r="U1049" s="3"/>
      <c r="V1049" s="3"/>
      <c r="W1049" s="3">
        <f>VLOOKUP(Table1[[#This Row],[Status]],Auxiliar!$B$16:$D$23,3,0)*Table1[[#This Row],[Estimação (horas)]]</f>
        <v>2.5000000000000001E-2</v>
      </c>
      <c r="X1049" s="3"/>
    </row>
    <row r="1050" spans="2:24" ht="17.399999999999999" hidden="1">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480</v>
      </c>
      <c r="J1050" s="50">
        <f>VLOOKUP(Table1[[#This Row],[Status]],Auxiliar!$B$16:$C$23,2,0)</f>
        <v>5</v>
      </c>
      <c r="K1050" s="22" t="s">
        <v>1181</v>
      </c>
      <c r="L1050" s="3" t="s">
        <v>502</v>
      </c>
      <c r="M1050" s="22" t="s">
        <v>1172</v>
      </c>
      <c r="N1050" s="57">
        <v>45485</v>
      </c>
      <c r="O1050" s="22">
        <f>INDEX(Auxiliar!$D$5:$F$13,MATCH(Table1[[#This Row],[Tipologia_Testes]],Auxiliar!$B$5:$B$13,0),MATCH(Table1[[#This Row],[Complexidade]],Auxiliar!$D$4:$F$4,0))</f>
        <v>0.5</v>
      </c>
      <c r="P1050" s="3"/>
      <c r="Q1050" s="3"/>
      <c r="R1050" s="48">
        <v>45261</v>
      </c>
      <c r="S1050" s="3"/>
      <c r="T1050" s="3"/>
      <c r="U1050" s="3"/>
      <c r="V1050" s="3"/>
      <c r="W1050" s="3">
        <f>VLOOKUP(Table1[[#This Row],[Status]],Auxiliar!$B$16:$D$23,3,0)*Table1[[#This Row],[Estimação (horas)]]</f>
        <v>0.125</v>
      </c>
      <c r="X1050" s="3"/>
    </row>
    <row r="1051" spans="2:24" ht="17.399999999999999" hidden="1">
      <c r="B1051" s="14" t="s">
        <v>28</v>
      </c>
      <c r="C1051" s="14" t="s">
        <v>178</v>
      </c>
      <c r="D1051" s="14" t="s">
        <v>1232</v>
      </c>
      <c r="E1051" s="3" t="s">
        <v>38</v>
      </c>
      <c r="F1051" s="14" t="s">
        <v>208</v>
      </c>
      <c r="G1051" s="14" t="s">
        <v>270</v>
      </c>
      <c r="H1051" s="73" t="str">
        <f>Table1[[#This Row],[Tabela]]&amp;Table1[[#This Row],[Campo]]</f>
        <v>modesg_inp_nfrd_alinhamento_taxce_capex_own_prfrmnce_algnd</v>
      </c>
      <c r="I1051" s="3" t="s">
        <v>480</v>
      </c>
      <c r="J1051" s="50">
        <f>VLOOKUP(Table1[[#This Row],[Status]],Auxiliar!$B$16:$C$23,2,0)</f>
        <v>5</v>
      </c>
      <c r="K1051" s="22" t="s">
        <v>1158</v>
      </c>
      <c r="L1051" s="3" t="s">
        <v>502</v>
      </c>
      <c r="M1051" s="22" t="s">
        <v>1172</v>
      </c>
      <c r="N1051" s="57">
        <v>45485</v>
      </c>
      <c r="O1051" s="22">
        <f>INDEX(Auxiliar!$D$5:$F$13,MATCH(Table1[[#This Row],[Tipologia_Testes]],Auxiliar!$B$5:$B$13,0),MATCH(Table1[[#This Row],[Complexidade]],Auxiliar!$D$4:$F$4,0))</f>
        <v>0.1</v>
      </c>
      <c r="P1051" s="3" t="s">
        <v>1247</v>
      </c>
      <c r="Q1051" s="3"/>
      <c r="R1051" s="48">
        <v>45261</v>
      </c>
      <c r="S1051" s="3"/>
      <c r="T1051" s="3"/>
      <c r="U1051" s="3"/>
      <c r="V1051" s="3"/>
      <c r="W1051" s="3">
        <f>VLOOKUP(Table1[[#This Row],[Status]],Auxiliar!$B$16:$D$23,3,0)*Table1[[#This Row],[Estimação (horas)]]</f>
        <v>2.5000000000000001E-2</v>
      </c>
      <c r="X1051" s="3"/>
    </row>
    <row r="1052" spans="2:24" ht="17.399999999999999" hidden="1">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480</v>
      </c>
      <c r="J1052" s="50">
        <f>VLOOKUP(Table1[[#This Row],[Status]],Auxiliar!$B$16:$C$23,2,0)</f>
        <v>5</v>
      </c>
      <c r="K1052" s="22" t="s">
        <v>1181</v>
      </c>
      <c r="L1052" s="3" t="s">
        <v>502</v>
      </c>
      <c r="M1052" s="22" t="s">
        <v>1172</v>
      </c>
      <c r="N1052" s="57">
        <v>45485</v>
      </c>
      <c r="O1052" s="22">
        <f>INDEX(Auxiliar!$D$5:$F$13,MATCH(Table1[[#This Row],[Tipologia_Testes]],Auxiliar!$B$5:$B$13,0),MATCH(Table1[[#This Row],[Complexidade]],Auxiliar!$D$4:$F$4,0))</f>
        <v>0.5</v>
      </c>
      <c r="P1052" s="3"/>
      <c r="Q1052" s="3"/>
      <c r="R1052" s="48">
        <v>45261</v>
      </c>
      <c r="S1052" s="3"/>
      <c r="T1052" s="3"/>
      <c r="U1052" s="3"/>
      <c r="V1052" s="3"/>
      <c r="W1052" s="3">
        <f>VLOOKUP(Table1[[#This Row],[Status]],Auxiliar!$B$16:$D$23,3,0)*Table1[[#This Row],[Estimação (horas)]]</f>
        <v>0.125</v>
      </c>
      <c r="X1052" s="3"/>
    </row>
    <row r="1053" spans="2:24" ht="17.399999999999999" hidden="1">
      <c r="B1053" s="14" t="s">
        <v>28</v>
      </c>
      <c r="C1053" s="14" t="s">
        <v>178</v>
      </c>
      <c r="D1053" s="14" t="s">
        <v>1233</v>
      </c>
      <c r="E1053" s="3" t="s">
        <v>38</v>
      </c>
      <c r="F1053" s="14" t="s">
        <v>209</v>
      </c>
      <c r="G1053" s="14" t="s">
        <v>73</v>
      </c>
      <c r="H1053" s="73" t="str">
        <f>Table1[[#This Row],[Tabela]]&amp;Table1[[#This Row],[Campo]]</f>
        <v>modesg_inp_risco_fisicoref_date</v>
      </c>
      <c r="I1053" s="4" t="s">
        <v>477</v>
      </c>
      <c r="J1053" s="66">
        <f>VLOOKUP(Table1[[#This Row],[Status]],Auxiliar!$B$16:$C$23,2,0)</f>
        <v>1</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0.5</v>
      </c>
      <c r="X1053" s="3" t="s">
        <v>1242</v>
      </c>
    </row>
    <row r="1054" spans="2:24" ht="17.399999999999999" hidden="1">
      <c r="B1054" s="14" t="s">
        <v>28</v>
      </c>
      <c r="C1054" s="14" t="s">
        <v>178</v>
      </c>
      <c r="D1054" s="14" t="s">
        <v>1233</v>
      </c>
      <c r="E1054" s="3" t="s">
        <v>38</v>
      </c>
      <c r="F1054" s="14" t="s">
        <v>209</v>
      </c>
      <c r="G1054" s="14" t="s">
        <v>103</v>
      </c>
      <c r="H1054" s="73" t="str">
        <f>Table1[[#This Row],[Tabela]]&amp;Table1[[#This Row],[Campo]]</f>
        <v>modesg_inp_risco_fisicocod_pais</v>
      </c>
      <c r="I1054" s="4" t="s">
        <v>477</v>
      </c>
      <c r="J1054" s="66">
        <f>VLOOKUP(Table1[[#This Row],[Status]],Auxiliar!$B$16:$C$23,2,0)</f>
        <v>1</v>
      </c>
      <c r="K1054" s="22" t="s">
        <v>1158</v>
      </c>
      <c r="L1054" s="3" t="s">
        <v>1161</v>
      </c>
      <c r="M1054" s="22" t="s">
        <v>1172</v>
      </c>
      <c r="N1054" s="57">
        <v>45485</v>
      </c>
      <c r="O1054" s="22">
        <f>INDEX(Auxiliar!$D$5:$F$13,MATCH(Table1[[#This Row],[Tipologia_Testes]],Auxiliar!$B$5:$B$13,0),MATCH(Table1[[#This Row],[Complexidade]],Auxiliar!$D$4:$F$4,0))</f>
        <v>0.1</v>
      </c>
      <c r="P1054" s="3" t="s">
        <v>1248</v>
      </c>
      <c r="Q1054" s="3"/>
      <c r="R1054" s="48">
        <v>45261</v>
      </c>
      <c r="S1054" s="3"/>
      <c r="T1054" s="3"/>
      <c r="U1054" s="3"/>
      <c r="V1054" s="3"/>
      <c r="W1054" s="3">
        <f>VLOOKUP(Table1[[#This Row],[Status]],Auxiliar!$B$16:$D$23,3,0)*Table1[[#This Row],[Estimação (horas)]]</f>
        <v>0.1</v>
      </c>
      <c r="X1054" s="3" t="s">
        <v>1242</v>
      </c>
    </row>
    <row r="1055" spans="2:24" ht="17.399999999999999" hidden="1">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1181</v>
      </c>
      <c r="L1055" s="3" t="s">
        <v>1161</v>
      </c>
      <c r="M1055" s="22" t="s">
        <v>1172</v>
      </c>
      <c r="N1055" s="57">
        <v>45485</v>
      </c>
      <c r="O1055" s="22">
        <f>INDEX(Auxiliar!$D$5:$F$13,MATCH(Table1[[#This Row],[Tipologia_Testes]],Auxiliar!$B$5:$B$13,0),MATCH(Table1[[#This Row],[Complexidade]],Auxiliar!$D$4:$F$4,0))</f>
        <v>0.5</v>
      </c>
      <c r="P1055" s="3"/>
      <c r="Q1055" s="3"/>
      <c r="R1055" s="48">
        <v>45261</v>
      </c>
      <c r="S1055" s="3"/>
      <c r="T1055" s="3"/>
      <c r="U1055" s="3"/>
      <c r="V1055" s="3"/>
      <c r="W1055" s="3">
        <f>VLOOKUP(Table1[[#This Row],[Status]],Auxiliar!$B$16:$D$23,3,0)*Table1[[#This Row],[Estimação (horas)]]</f>
        <v>0.5</v>
      </c>
      <c r="X1055" s="3" t="s">
        <v>1242</v>
      </c>
    </row>
    <row r="1056" spans="2:24" ht="17.399999999999999" hidden="1">
      <c r="B1056" s="14" t="s">
        <v>28</v>
      </c>
      <c r="C1056" s="14" t="s">
        <v>178</v>
      </c>
      <c r="D1056" s="14" t="s">
        <v>1233</v>
      </c>
      <c r="E1056" s="3" t="s">
        <v>38</v>
      </c>
      <c r="F1056" s="14" t="s">
        <v>209</v>
      </c>
      <c r="G1056" s="14" t="s">
        <v>271</v>
      </c>
      <c r="H1056" s="73" t="str">
        <f>Table1[[#This Row],[Tabela]]&amp;Table1[[#This Row],[Campo]]</f>
        <v>modesg_inp_risco_fisicocod_nutiii</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7.399999999999999" hidden="1">
      <c r="B1057" s="14" t="s">
        <v>28</v>
      </c>
      <c r="C1057" s="14" t="s">
        <v>178</v>
      </c>
      <c r="D1057" s="14" t="s">
        <v>1233</v>
      </c>
      <c r="E1057" s="3" t="s">
        <v>38</v>
      </c>
      <c r="F1057" s="14" t="s">
        <v>209</v>
      </c>
      <c r="G1057" s="14" t="s">
        <v>272</v>
      </c>
      <c r="H1057" s="73" t="str">
        <f>Table1[[#This Row],[Tabela]]&amp;Table1[[#This Row],[Campo]]</f>
        <v>modesg_inp_risco_fisicocod_nace_esg</v>
      </c>
      <c r="I1057" s="4" t="s">
        <v>477</v>
      </c>
      <c r="J1057" s="66">
        <f>VLOOKUP(Table1[[#This Row],[Status]],Auxiliar!$B$16:$C$23,2,0)</f>
        <v>1</v>
      </c>
      <c r="K1057" s="22" t="s">
        <v>1158</v>
      </c>
      <c r="L1057" s="3" t="s">
        <v>1161</v>
      </c>
      <c r="M1057" s="22" t="s">
        <v>1172</v>
      </c>
      <c r="N1057" s="57">
        <v>45485</v>
      </c>
      <c r="O1057" s="22">
        <f>INDEX(Auxiliar!$D$5:$F$13,MATCH(Table1[[#This Row],[Tipologia_Testes]],Auxiliar!$B$5:$B$13,0),MATCH(Table1[[#This Row],[Complexidade]],Auxiliar!$D$4:$F$4,0))</f>
        <v>0.1</v>
      </c>
      <c r="P1057" s="3" t="s">
        <v>1248</v>
      </c>
      <c r="Q1057" s="3"/>
      <c r="R1057" s="48">
        <v>45261</v>
      </c>
      <c r="S1057" s="3"/>
      <c r="T1057" s="3"/>
      <c r="U1057" s="3"/>
      <c r="V1057" s="3"/>
      <c r="W1057" s="3">
        <f>VLOOKUP(Table1[[#This Row],[Status]],Auxiliar!$B$16:$D$23,3,0)*Table1[[#This Row],[Estimação (horas)]]</f>
        <v>0.1</v>
      </c>
      <c r="X1057" s="3" t="s">
        <v>1242</v>
      </c>
    </row>
    <row r="1058" spans="2:24" ht="17.399999999999999" hidden="1">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1181</v>
      </c>
      <c r="L1058" s="3" t="s">
        <v>1161</v>
      </c>
      <c r="M1058" s="22" t="s">
        <v>1172</v>
      </c>
      <c r="N1058" s="57">
        <v>45485</v>
      </c>
      <c r="O1058" s="22">
        <f>INDEX(Auxiliar!$D$5:$F$13,MATCH(Table1[[#This Row],[Tipologia_Testes]],Auxiliar!$B$5:$B$13,0),MATCH(Table1[[#This Row],[Complexidade]],Auxiliar!$D$4:$F$4,0))</f>
        <v>0.5</v>
      </c>
      <c r="P1058" s="3"/>
      <c r="Q1058" s="3"/>
      <c r="R1058" s="48">
        <v>45261</v>
      </c>
      <c r="S1058" s="3"/>
      <c r="T1058" s="3"/>
      <c r="U1058" s="3"/>
      <c r="V1058" s="3"/>
      <c r="W1058" s="3">
        <f>VLOOKUP(Table1[[#This Row],[Status]],Auxiliar!$B$16:$D$23,3,0)*Table1[[#This Row],[Estimação (horas)]]</f>
        <v>0.5</v>
      </c>
      <c r="X1058" s="3" t="s">
        <v>1242</v>
      </c>
    </row>
    <row r="1059" spans="2:24" ht="17.399999999999999" hidden="1">
      <c r="B1059" s="14" t="s">
        <v>28</v>
      </c>
      <c r="C1059" s="14" t="s">
        <v>178</v>
      </c>
      <c r="D1059" s="14" t="s">
        <v>1233</v>
      </c>
      <c r="E1059" s="3" t="s">
        <v>38</v>
      </c>
      <c r="F1059" s="14" t="s">
        <v>209</v>
      </c>
      <c r="G1059" s="14" t="s">
        <v>273</v>
      </c>
      <c r="H1059" s="73" t="str">
        <f>Table1[[#This Row],[Tabela]]&amp;Table1[[#This Row],[Campo]]</f>
        <v>modesg_inp_risco_fisicoflg_rsc_fsc_agd</v>
      </c>
      <c r="I1059" s="4" t="s">
        <v>477</v>
      </c>
      <c r="J1059" s="66">
        <f>VLOOKUP(Table1[[#This Row],[Status]],Auxiliar!$B$16:$C$23,2,0)</f>
        <v>1</v>
      </c>
      <c r="K1059" s="22" t="s">
        <v>1158</v>
      </c>
      <c r="L1059" s="3" t="s">
        <v>1161</v>
      </c>
      <c r="M1059" s="22" t="s">
        <v>1172</v>
      </c>
      <c r="N1059" s="57">
        <v>45485</v>
      </c>
      <c r="O1059" s="22">
        <f>INDEX(Auxiliar!$D$5:$F$13,MATCH(Table1[[#This Row],[Tipologia_Testes]],Auxiliar!$B$5:$B$13,0),MATCH(Table1[[#This Row],[Complexidade]],Auxiliar!$D$4:$F$4,0))</f>
        <v>0.1</v>
      </c>
      <c r="P1059" s="3" t="s">
        <v>1249</v>
      </c>
      <c r="Q1059" s="3"/>
      <c r="R1059" s="48">
        <v>45261</v>
      </c>
      <c r="S1059" s="3"/>
      <c r="T1059" s="3"/>
      <c r="U1059" s="3"/>
      <c r="V1059" s="3"/>
      <c r="W1059" s="3">
        <f>VLOOKUP(Table1[[#This Row],[Status]],Auxiliar!$B$16:$D$23,3,0)*Table1[[#This Row],[Estimação (horas)]]</f>
        <v>0.1</v>
      </c>
      <c r="X1059" s="3" t="s">
        <v>1242</v>
      </c>
    </row>
    <row r="1060" spans="2:24" ht="17.399999999999999" hidden="1">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1181</v>
      </c>
      <c r="L1060" s="3" t="s">
        <v>1161</v>
      </c>
      <c r="M1060" s="22" t="s">
        <v>1172</v>
      </c>
      <c r="N1060" s="57">
        <v>45485</v>
      </c>
      <c r="O1060" s="22">
        <f>INDEX(Auxiliar!$D$5:$F$13,MATCH(Table1[[#This Row],[Tipologia_Testes]],Auxiliar!$B$5:$B$13,0),MATCH(Table1[[#This Row],[Complexidade]],Auxiliar!$D$4:$F$4,0))</f>
        <v>0.5</v>
      </c>
      <c r="P1060" s="3"/>
      <c r="Q1060" s="3"/>
      <c r="R1060" s="48">
        <v>45261</v>
      </c>
      <c r="S1060" s="3"/>
      <c r="T1060" s="3"/>
      <c r="U1060" s="3"/>
      <c r="V1060" s="3"/>
      <c r="W1060" s="3">
        <f>VLOOKUP(Table1[[#This Row],[Status]],Auxiliar!$B$16:$D$23,3,0)*Table1[[#This Row],[Estimação (horas)]]</f>
        <v>0.5</v>
      </c>
      <c r="X1060" s="3" t="s">
        <v>1242</v>
      </c>
    </row>
    <row r="1061" spans="2:24" ht="17.399999999999999" hidden="1">
      <c r="B1061" s="14" t="s">
        <v>28</v>
      </c>
      <c r="C1061" s="14" t="s">
        <v>178</v>
      </c>
      <c r="D1061" s="14" t="s">
        <v>1233</v>
      </c>
      <c r="E1061" s="3" t="s">
        <v>38</v>
      </c>
      <c r="F1061" s="14" t="s">
        <v>209</v>
      </c>
      <c r="G1061" s="14" t="s">
        <v>274</v>
      </c>
      <c r="H1061" s="73" t="str">
        <f>Table1[[#This Row],[Tabela]]&amp;Table1[[#This Row],[Campo]]</f>
        <v>modesg_inp_risco_fisicoflg_rsc_fsc_crnc</v>
      </c>
      <c r="I1061" s="4" t="s">
        <v>477</v>
      </c>
      <c r="J1061" s="66">
        <f>VLOOKUP(Table1[[#This Row],[Status]],Auxiliar!$B$16:$C$23,2,0)</f>
        <v>1</v>
      </c>
      <c r="K1061" s="22" t="s">
        <v>1158</v>
      </c>
      <c r="L1061" s="3" t="s">
        <v>1161</v>
      </c>
      <c r="M1061" s="22" t="s">
        <v>1172</v>
      </c>
      <c r="N1061" s="57">
        <v>45485</v>
      </c>
      <c r="O1061" s="22">
        <f>INDEX(Auxiliar!$D$5:$F$13,MATCH(Table1[[#This Row],[Tipologia_Testes]],Auxiliar!$B$5:$B$13,0),MATCH(Table1[[#This Row],[Complexidade]],Auxiliar!$D$4:$F$4,0))</f>
        <v>0.1</v>
      </c>
      <c r="P1061" s="3" t="s">
        <v>1249</v>
      </c>
      <c r="Q1061" s="3"/>
      <c r="R1061" s="48">
        <v>45261</v>
      </c>
      <c r="S1061" s="3"/>
      <c r="T1061" s="3"/>
      <c r="U1061" s="3"/>
      <c r="V1061" s="3"/>
      <c r="W1061" s="3">
        <f>VLOOKUP(Table1[[#This Row],[Status]],Auxiliar!$B$16:$D$23,3,0)*Table1[[#This Row],[Estimação (horas)]]</f>
        <v>0.1</v>
      </c>
      <c r="X1061" s="3" t="s">
        <v>1242</v>
      </c>
    </row>
    <row r="1062" spans="2:24" ht="17.399999999999999" hidden="1">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1181</v>
      </c>
      <c r="L1062" s="3" t="s">
        <v>1161</v>
      </c>
      <c r="M1062" s="22" t="s">
        <v>1172</v>
      </c>
      <c r="N1062" s="57">
        <v>45485</v>
      </c>
      <c r="O1062" s="22">
        <f>INDEX(Auxiliar!$D$5:$F$13,MATCH(Table1[[#This Row],[Tipologia_Testes]],Auxiliar!$B$5:$B$13,0),MATCH(Table1[[#This Row],[Complexidade]],Auxiliar!$D$4:$F$4,0))</f>
        <v>0.5</v>
      </c>
      <c r="P1062" s="3"/>
      <c r="Q1062" s="3"/>
      <c r="R1062" s="48">
        <v>45261</v>
      </c>
      <c r="S1062" s="3"/>
      <c r="T1062" s="3"/>
      <c r="U1062" s="3"/>
      <c r="V1062" s="3"/>
      <c r="W1062" s="3">
        <f>VLOOKUP(Table1[[#This Row],[Status]],Auxiliar!$B$16:$D$23,3,0)*Table1[[#This Row],[Estimação (horas)]]</f>
        <v>0.5</v>
      </c>
      <c r="X1062" s="3" t="s">
        <v>1242</v>
      </c>
    </row>
    <row r="1063" spans="2:24" ht="17.399999999999999" hidden="1">
      <c r="B1063" s="14" t="s">
        <v>28</v>
      </c>
      <c r="C1063" s="14" t="s">
        <v>178</v>
      </c>
      <c r="D1063" s="14" t="s">
        <v>1225</v>
      </c>
      <c r="E1063" s="3" t="s">
        <v>38</v>
      </c>
      <c r="F1063" s="14" t="s">
        <v>210</v>
      </c>
      <c r="G1063" s="14" t="s">
        <v>73</v>
      </c>
      <c r="H1063" s="73" t="str">
        <f>Table1[[#This Row],[Tabela]]&amp;Table1[[#This Row],[Campo]]</f>
        <v>modesg_inp_emss_scibref_date</v>
      </c>
      <c r="I1063" s="3" t="s">
        <v>477</v>
      </c>
      <c r="J1063" s="50">
        <f>VLOOKUP(Table1[[#This Row],[Status]],Auxiliar!$B$16:$C$23,2,0)</f>
        <v>1</v>
      </c>
      <c r="K1063" s="22" t="s">
        <v>1181</v>
      </c>
      <c r="L1063" s="3" t="s">
        <v>1161</v>
      </c>
      <c r="M1063" s="22" t="s">
        <v>1172</v>
      </c>
      <c r="N1063" s="57">
        <v>45490</v>
      </c>
      <c r="O1063" s="22">
        <f>INDEX(Auxiliar!$D$5:$F$13,MATCH(Table1[[#This Row],[Tipologia_Testes]],Auxiliar!$B$5:$B$13,0),MATCH(Table1[[#This Row],[Complexidade]],Auxiliar!$D$4:$F$4,0))</f>
        <v>0.5</v>
      </c>
      <c r="P1063" s="3"/>
      <c r="Q1063" s="3" t="s">
        <v>1228</v>
      </c>
      <c r="R1063" s="48">
        <v>45261</v>
      </c>
      <c r="S1063" s="3"/>
      <c r="T1063" s="3"/>
      <c r="U1063" s="3"/>
      <c r="V1063" s="3"/>
      <c r="W1063" s="3">
        <f>VLOOKUP(Table1[[#This Row],[Status]],Auxiliar!$B$16:$D$23,3,0)*Table1[[#This Row],[Estimação (horas)]]</f>
        <v>0.5</v>
      </c>
      <c r="X1063" s="3"/>
    </row>
    <row r="1064" spans="2:24" ht="17.399999999999999" hidden="1">
      <c r="B1064" s="14" t="s">
        <v>28</v>
      </c>
      <c r="C1064" s="14" t="s">
        <v>178</v>
      </c>
      <c r="D1064" s="14" t="s">
        <v>1225</v>
      </c>
      <c r="E1064" s="3" t="s">
        <v>38</v>
      </c>
      <c r="F1064" s="14" t="s">
        <v>210</v>
      </c>
      <c r="G1064" s="14" t="s">
        <v>232</v>
      </c>
      <c r="H1064" s="73" t="str">
        <f>Table1[[#This Row],[Tabela]]&amp;Table1[[#This Row],[Campo]]</f>
        <v>modesg_inp_emss_scibccli_kgl</v>
      </c>
      <c r="I1064" s="3" t="s">
        <v>477</v>
      </c>
      <c r="J1064" s="50">
        <f>VLOOKUP(Table1[[#This Row],[Status]],Auxiliar!$B$16:$C$23,2,0)</f>
        <v>1</v>
      </c>
      <c r="K1064" s="22" t="s">
        <v>1158</v>
      </c>
      <c r="L1064" s="3" t="s">
        <v>1161</v>
      </c>
      <c r="M1064" s="22" t="s">
        <v>1172</v>
      </c>
      <c r="N1064" s="57">
        <v>45490</v>
      </c>
      <c r="O1064" s="22">
        <f>INDEX(Auxiliar!$D$5:$F$13,MATCH(Table1[[#This Row],[Tipologia_Testes]],Auxiliar!$B$5:$B$13,0),MATCH(Table1[[#This Row],[Complexidade]],Auxiliar!$D$4:$F$4,0))</f>
        <v>0.1</v>
      </c>
      <c r="P1064" s="3" t="s">
        <v>1243</v>
      </c>
      <c r="Q1064" s="3" t="s">
        <v>1228</v>
      </c>
      <c r="R1064" s="48">
        <v>45261</v>
      </c>
      <c r="S1064" s="3"/>
      <c r="T1064" s="3"/>
      <c r="U1064" s="3"/>
      <c r="V1064" s="3"/>
      <c r="W1064" s="3">
        <f>VLOOKUP(Table1[[#This Row],[Status]],Auxiliar!$B$16:$D$23,3,0)*Table1[[#This Row],[Estimação (horas)]]</f>
        <v>0.1</v>
      </c>
      <c r="X1064" s="3"/>
    </row>
    <row r="1065" spans="2:24" ht="17.399999999999999" hidden="1">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1181</v>
      </c>
      <c r="L1065" s="3" t="s">
        <v>1161</v>
      </c>
      <c r="M1065" s="22" t="s">
        <v>1172</v>
      </c>
      <c r="N1065" s="57">
        <v>45490</v>
      </c>
      <c r="O1065" s="22">
        <f>INDEX(Auxiliar!$D$5:$F$13,MATCH(Table1[[#This Row],[Tipologia_Testes]],Auxiliar!$B$5:$B$13,0),MATCH(Table1[[#This Row],[Complexidade]],Auxiliar!$D$4:$F$4,0))</f>
        <v>0.5</v>
      </c>
      <c r="P1065" s="3"/>
      <c r="Q1065" s="3" t="s">
        <v>1228</v>
      </c>
      <c r="R1065" s="48">
        <v>45261</v>
      </c>
      <c r="S1065" s="3"/>
      <c r="T1065" s="3"/>
      <c r="U1065" s="3"/>
      <c r="V1065" s="3"/>
      <c r="W1065" s="3">
        <f>VLOOKUP(Table1[[#This Row],[Status]],Auxiliar!$B$16:$D$23,3,0)*Table1[[#This Row],[Estimação (horas)]]</f>
        <v>0.5</v>
      </c>
      <c r="X1065" s="3"/>
    </row>
    <row r="1066" spans="2:24" ht="17.399999999999999" hidden="1">
      <c r="B1066" s="14" t="s">
        <v>28</v>
      </c>
      <c r="C1066" s="14" t="s">
        <v>178</v>
      </c>
      <c r="D1066" s="14" t="s">
        <v>1225</v>
      </c>
      <c r="E1066" s="3" t="s">
        <v>38</v>
      </c>
      <c r="F1066" s="14" t="s">
        <v>210</v>
      </c>
      <c r="G1066" s="14" t="s">
        <v>275</v>
      </c>
      <c r="H1066" s="73" t="str">
        <f>Table1[[#This Row],[Tabela]]&amp;Table1[[#This Row],[Campo]]</f>
        <v>modesg_inp_emss_scibnome_grupo</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7.399999999999999" hidden="1">
      <c r="B1067" s="14" t="s">
        <v>28</v>
      </c>
      <c r="C1067" s="14" t="s">
        <v>178</v>
      </c>
      <c r="D1067" s="14" t="s">
        <v>1225</v>
      </c>
      <c r="E1067" s="3" t="s">
        <v>38</v>
      </c>
      <c r="F1067" s="14" t="s">
        <v>210</v>
      </c>
      <c r="G1067" s="14" t="s">
        <v>230</v>
      </c>
      <c r="H1067" s="73" t="str">
        <f>Table1[[#This Row],[Tabela]]&amp;Table1[[#This Row],[Campo]]</f>
        <v>modesg_inp_emss_scibisin</v>
      </c>
      <c r="I1067" s="3" t="s">
        <v>477</v>
      </c>
      <c r="J1067" s="50">
        <f>VLOOKUP(Table1[[#This Row],[Status]],Auxiliar!$B$16:$C$23,2,0)</f>
        <v>1</v>
      </c>
      <c r="K1067" s="22" t="s">
        <v>1158</v>
      </c>
      <c r="L1067" s="3" t="s">
        <v>1161</v>
      </c>
      <c r="M1067" s="22" t="s">
        <v>1172</v>
      </c>
      <c r="N1067" s="57">
        <v>45490</v>
      </c>
      <c r="O1067" s="22">
        <f>INDEX(Auxiliar!$D$5:$F$13,MATCH(Table1[[#This Row],[Tipologia_Testes]],Auxiliar!$B$5:$B$13,0),MATCH(Table1[[#This Row],[Complexidade]],Auxiliar!$D$4:$F$4,0))</f>
        <v>0.1</v>
      </c>
      <c r="P1067" s="3" t="s">
        <v>1243</v>
      </c>
      <c r="Q1067" s="3" t="s">
        <v>1228</v>
      </c>
      <c r="R1067" s="48">
        <v>45261</v>
      </c>
      <c r="S1067" s="3"/>
      <c r="T1067" s="3"/>
      <c r="U1067" s="3"/>
      <c r="V1067" s="3"/>
      <c r="W1067" s="3">
        <f>VLOOKUP(Table1[[#This Row],[Status]],Auxiliar!$B$16:$D$23,3,0)*Table1[[#This Row],[Estimação (horas)]]</f>
        <v>0.1</v>
      </c>
      <c r="X1067" s="3"/>
    </row>
    <row r="1068" spans="2:24" ht="17.399999999999999" hidden="1">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1181</v>
      </c>
      <c r="L1068" s="3" t="s">
        <v>1161</v>
      </c>
      <c r="M1068" s="22" t="s">
        <v>1172</v>
      </c>
      <c r="N1068" s="57">
        <v>45490</v>
      </c>
      <c r="O1068" s="22">
        <f>INDEX(Auxiliar!$D$5:$F$13,MATCH(Table1[[#This Row],[Tipologia_Testes]],Auxiliar!$B$5:$B$13,0),MATCH(Table1[[#This Row],[Complexidade]],Auxiliar!$D$4:$F$4,0))</f>
        <v>0.5</v>
      </c>
      <c r="P1068" s="3"/>
      <c r="Q1068" s="3" t="s">
        <v>1228</v>
      </c>
      <c r="R1068" s="48">
        <v>45261</v>
      </c>
      <c r="S1068" s="3"/>
      <c r="T1068" s="3"/>
      <c r="U1068" s="3"/>
      <c r="V1068" s="3"/>
      <c r="W1068" s="3">
        <f>VLOOKUP(Table1[[#This Row],[Status]],Auxiliar!$B$16:$D$23,3,0)*Table1[[#This Row],[Estimação (horas)]]</f>
        <v>0.5</v>
      </c>
      <c r="X1068" s="3"/>
    </row>
    <row r="1069" spans="2:24" ht="17.399999999999999" hidden="1">
      <c r="B1069" s="14" t="s">
        <v>28</v>
      </c>
      <c r="C1069" s="14" t="s">
        <v>178</v>
      </c>
      <c r="D1069" s="14" t="s">
        <v>1225</v>
      </c>
      <c r="E1069" s="3" t="s">
        <v>38</v>
      </c>
      <c r="F1069" s="14" t="s">
        <v>210</v>
      </c>
      <c r="G1069" s="14" t="s">
        <v>231</v>
      </c>
      <c r="H1069" s="73" t="str">
        <f>Table1[[#This Row],[Tabela]]&amp;Table1[[#This Row],[Campo]]</f>
        <v>modesg_inp_emss_scibclei</v>
      </c>
      <c r="I1069" s="3" t="s">
        <v>477</v>
      </c>
      <c r="J1069" s="50">
        <f>VLOOKUP(Table1[[#This Row],[Status]],Auxiliar!$B$16:$C$23,2,0)</f>
        <v>1</v>
      </c>
      <c r="K1069" s="22" t="s">
        <v>1158</v>
      </c>
      <c r="L1069" s="3" t="s">
        <v>1161</v>
      </c>
      <c r="M1069" s="22" t="s">
        <v>1172</v>
      </c>
      <c r="N1069" s="57">
        <v>45490</v>
      </c>
      <c r="O1069" s="22">
        <f>INDEX(Auxiliar!$D$5:$F$13,MATCH(Table1[[#This Row],[Tipologia_Testes]],Auxiliar!$B$5:$B$13,0),MATCH(Table1[[#This Row],[Complexidade]],Auxiliar!$D$4:$F$4,0))</f>
        <v>0.1</v>
      </c>
      <c r="P1069" s="3" t="s">
        <v>1243</v>
      </c>
      <c r="Q1069" s="3" t="s">
        <v>1228</v>
      </c>
      <c r="R1069" s="48">
        <v>45261</v>
      </c>
      <c r="S1069" s="3"/>
      <c r="T1069" s="3"/>
      <c r="U1069" s="3"/>
      <c r="V1069" s="3"/>
      <c r="W1069" s="3">
        <f>VLOOKUP(Table1[[#This Row],[Status]],Auxiliar!$B$16:$D$23,3,0)*Table1[[#This Row],[Estimação (horas)]]</f>
        <v>0.1</v>
      </c>
      <c r="X1069" s="3"/>
    </row>
    <row r="1070" spans="2:24" ht="17.399999999999999" hidden="1">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1181</v>
      </c>
      <c r="L1070" s="3" t="s">
        <v>1161</v>
      </c>
      <c r="M1070" s="22" t="s">
        <v>1172</v>
      </c>
      <c r="N1070" s="57">
        <v>45490</v>
      </c>
      <c r="O1070" s="22">
        <f>INDEX(Auxiliar!$D$5:$F$13,MATCH(Table1[[#This Row],[Tipologia_Testes]],Auxiliar!$B$5:$B$13,0),MATCH(Table1[[#This Row],[Complexidade]],Auxiliar!$D$4:$F$4,0))</f>
        <v>0.5</v>
      </c>
      <c r="P1070" s="3"/>
      <c r="Q1070" s="3" t="s">
        <v>1228</v>
      </c>
      <c r="R1070" s="48">
        <v>45261</v>
      </c>
      <c r="S1070" s="3"/>
      <c r="T1070" s="3"/>
      <c r="U1070" s="3"/>
      <c r="V1070" s="3"/>
      <c r="W1070" s="3">
        <f>VLOOKUP(Table1[[#This Row],[Status]],Auxiliar!$B$16:$D$23,3,0)*Table1[[#This Row],[Estimação (horas)]]</f>
        <v>0.5</v>
      </c>
      <c r="X1070" s="3"/>
    </row>
    <row r="1071" spans="2:24" ht="17.399999999999999" hidden="1">
      <c r="B1071" s="14" t="s">
        <v>28</v>
      </c>
      <c r="C1071" s="14" t="s">
        <v>178</v>
      </c>
      <c r="D1071" s="14" t="s">
        <v>1225</v>
      </c>
      <c r="E1071" s="3" t="s">
        <v>38</v>
      </c>
      <c r="F1071" s="14" t="s">
        <v>210</v>
      </c>
      <c r="G1071" s="14" t="s">
        <v>276</v>
      </c>
      <c r="H1071" s="73" t="str">
        <f>Table1[[#This Row],[Tabela]]&amp;Table1[[#This Row],[Campo]]</f>
        <v>modesg_inp_emss_scibscp1_emss</v>
      </c>
      <c r="I1071" s="3" t="s">
        <v>477</v>
      </c>
      <c r="J1071" s="50">
        <f>VLOOKUP(Table1[[#This Row],[Status]],Auxiliar!$B$16:$C$23,2,0)</f>
        <v>1</v>
      </c>
      <c r="K1071" s="22" t="s">
        <v>1158</v>
      </c>
      <c r="L1071" s="3" t="s">
        <v>1161</v>
      </c>
      <c r="M1071" s="22" t="s">
        <v>1172</v>
      </c>
      <c r="N1071" s="57">
        <v>45499</v>
      </c>
      <c r="O1071" s="22">
        <f>INDEX(Auxiliar!$D$5:$F$13,MATCH(Table1[[#This Row],[Tipologia_Testes]],Auxiliar!$B$5:$B$13,0),MATCH(Table1[[#This Row],[Complexidade]],Auxiliar!$D$4:$F$4,0))</f>
        <v>0.1</v>
      </c>
      <c r="P1071" s="3" t="s">
        <v>1250</v>
      </c>
      <c r="Q1071" s="3" t="s">
        <v>1228</v>
      </c>
      <c r="R1071" s="48">
        <v>45136</v>
      </c>
      <c r="S1071" s="48">
        <v>45439</v>
      </c>
      <c r="T1071" s="48">
        <v>45491</v>
      </c>
      <c r="U1071" s="187"/>
      <c r="V1071" s="48">
        <v>45499</v>
      </c>
      <c r="W1071" s="3">
        <f>VLOOKUP(Table1[[#This Row],[Status]],Auxiliar!$B$16:$D$23,3,0)*Table1[[#This Row],[Estimação (horas)]]</f>
        <v>0.1</v>
      </c>
      <c r="X1071" s="3"/>
    </row>
    <row r="1072" spans="2:24" ht="17.399999999999999" hidden="1">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1181</v>
      </c>
      <c r="L1072" s="3" t="s">
        <v>1161</v>
      </c>
      <c r="M1072" s="22" t="s">
        <v>1172</v>
      </c>
      <c r="N1072" s="57">
        <v>45490</v>
      </c>
      <c r="O1072" s="22">
        <f>INDEX(Auxiliar!$D$5:$F$13,MATCH(Table1[[#This Row],[Tipologia_Testes]],Auxiliar!$B$5:$B$13,0),MATCH(Table1[[#This Row],[Complexidade]],Auxiliar!$D$4:$F$4,0))</f>
        <v>0.5</v>
      </c>
      <c r="P1072" s="3"/>
      <c r="Q1072" s="3" t="s">
        <v>1228</v>
      </c>
      <c r="R1072" s="48">
        <v>45261</v>
      </c>
      <c r="S1072" s="3"/>
      <c r="T1072" s="3"/>
      <c r="U1072" s="3"/>
      <c r="V1072" s="3"/>
      <c r="W1072" s="3">
        <f>VLOOKUP(Table1[[#This Row],[Status]],Auxiliar!$B$16:$D$23,3,0)*Table1[[#This Row],[Estimação (horas)]]</f>
        <v>0.5</v>
      </c>
      <c r="X1072" s="3"/>
    </row>
    <row r="1073" spans="2:24" ht="17.399999999999999" hidden="1">
      <c r="B1073" s="14" t="s">
        <v>28</v>
      </c>
      <c r="C1073" s="14" t="s">
        <v>178</v>
      </c>
      <c r="D1073" s="14" t="s">
        <v>1225</v>
      </c>
      <c r="E1073" s="3" t="s">
        <v>38</v>
      </c>
      <c r="F1073" s="14" t="s">
        <v>210</v>
      </c>
      <c r="G1073" s="14" t="s">
        <v>277</v>
      </c>
      <c r="H1073" s="73" t="str">
        <f>Table1[[#This Row],[Tabela]]&amp;Table1[[#This Row],[Campo]]</f>
        <v>modesg_inp_emss_scibscp2_emss</v>
      </c>
      <c r="I1073" s="3" t="s">
        <v>477</v>
      </c>
      <c r="J1073" s="50">
        <f>VLOOKUP(Table1[[#This Row],[Status]],Auxiliar!$B$16:$C$23,2,0)</f>
        <v>1</v>
      </c>
      <c r="K1073" s="22" t="s">
        <v>1158</v>
      </c>
      <c r="L1073" s="3" t="s">
        <v>1161</v>
      </c>
      <c r="M1073" s="22" t="s">
        <v>1172</v>
      </c>
      <c r="N1073" s="57">
        <v>45499</v>
      </c>
      <c r="O1073" s="22">
        <f>INDEX(Auxiliar!$D$5:$F$13,MATCH(Table1[[#This Row],[Tipologia_Testes]],Auxiliar!$B$5:$B$13,0),MATCH(Table1[[#This Row],[Complexidade]],Auxiliar!$D$4:$F$4,0))</f>
        <v>0.1</v>
      </c>
      <c r="P1073" s="3" t="s">
        <v>1250</v>
      </c>
      <c r="Q1073" s="3" t="s">
        <v>1228</v>
      </c>
      <c r="R1073" s="48">
        <v>45136</v>
      </c>
      <c r="S1073" s="48">
        <v>45439</v>
      </c>
      <c r="T1073" s="48">
        <v>45491</v>
      </c>
      <c r="U1073" s="187"/>
      <c r="V1073" s="48">
        <v>45499</v>
      </c>
      <c r="W1073" s="3">
        <f>VLOOKUP(Table1[[#This Row],[Status]],Auxiliar!$B$16:$D$23,3,0)*Table1[[#This Row],[Estimação (horas)]]</f>
        <v>0.1</v>
      </c>
      <c r="X1073" s="3"/>
    </row>
    <row r="1074" spans="2:24" ht="17.399999999999999" hidden="1">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1181</v>
      </c>
      <c r="L1074" s="3" t="s">
        <v>1161</v>
      </c>
      <c r="M1074" s="22" t="s">
        <v>1172</v>
      </c>
      <c r="N1074" s="57">
        <v>45490</v>
      </c>
      <c r="O1074" s="22">
        <f>INDEX(Auxiliar!$D$5:$F$13,MATCH(Table1[[#This Row],[Tipologia_Testes]],Auxiliar!$B$5:$B$13,0),MATCH(Table1[[#This Row],[Complexidade]],Auxiliar!$D$4:$F$4,0))</f>
        <v>0.5</v>
      </c>
      <c r="P1074" s="3"/>
      <c r="Q1074" s="3" t="s">
        <v>1228</v>
      </c>
      <c r="R1074" s="48">
        <v>45261</v>
      </c>
      <c r="S1074" s="3"/>
      <c r="T1074" s="3"/>
      <c r="U1074" s="3"/>
      <c r="V1074" s="3"/>
      <c r="W1074" s="3">
        <f>VLOOKUP(Table1[[#This Row],[Status]],Auxiliar!$B$16:$D$23,3,0)*Table1[[#This Row],[Estimação (horas)]]</f>
        <v>0.5</v>
      </c>
      <c r="X1074" s="3"/>
    </row>
    <row r="1075" spans="2:24" ht="17.399999999999999" hidden="1">
      <c r="B1075" s="14" t="s">
        <v>28</v>
      </c>
      <c r="C1075" s="14" t="s">
        <v>178</v>
      </c>
      <c r="D1075" s="14" t="s">
        <v>1225</v>
      </c>
      <c r="E1075" s="3" t="s">
        <v>38</v>
      </c>
      <c r="F1075" s="14" t="s">
        <v>210</v>
      </c>
      <c r="G1075" s="14" t="s">
        <v>278</v>
      </c>
      <c r="H1075" s="73" t="str">
        <f>Table1[[#This Row],[Tabela]]&amp;Table1[[#This Row],[Campo]]</f>
        <v>modesg_inp_emss_scibscp3_emss</v>
      </c>
      <c r="I1075" s="3" t="s">
        <v>477</v>
      </c>
      <c r="J1075" s="50">
        <f>VLOOKUP(Table1[[#This Row],[Status]],Auxiliar!$B$16:$C$23,2,0)</f>
        <v>1</v>
      </c>
      <c r="K1075" s="22" t="s">
        <v>1158</v>
      </c>
      <c r="L1075" s="3" t="s">
        <v>1161</v>
      </c>
      <c r="M1075" s="22" t="s">
        <v>1172</v>
      </c>
      <c r="N1075" s="57">
        <v>45490</v>
      </c>
      <c r="O1075" s="22">
        <f>INDEX(Auxiliar!$D$5:$F$13,MATCH(Table1[[#This Row],[Tipologia_Testes]],Auxiliar!$B$5:$B$13,0),MATCH(Table1[[#This Row],[Complexidade]],Auxiliar!$D$4:$F$4,0))</f>
        <v>0.1</v>
      </c>
      <c r="P1075" s="3" t="s">
        <v>1250</v>
      </c>
      <c r="Q1075" s="3" t="s">
        <v>1228</v>
      </c>
      <c r="R1075" s="48">
        <v>45261</v>
      </c>
      <c r="S1075" s="3"/>
      <c r="T1075" s="3"/>
      <c r="U1075" s="3"/>
      <c r="V1075" s="3"/>
      <c r="W1075" s="3">
        <f>VLOOKUP(Table1[[#This Row],[Status]],Auxiliar!$B$16:$D$23,3,0)*Table1[[#This Row],[Estimação (horas)]]</f>
        <v>0.1</v>
      </c>
      <c r="X1075" s="3"/>
    </row>
    <row r="1076" spans="2:24" ht="17.399999999999999" hidden="1">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1181</v>
      </c>
      <c r="L1076" s="3" t="s">
        <v>1161</v>
      </c>
      <c r="M1076" s="22" t="s">
        <v>1172</v>
      </c>
      <c r="N1076" s="57">
        <v>45490</v>
      </c>
      <c r="O1076" s="22">
        <f>INDEX(Auxiliar!$D$5:$F$13,MATCH(Table1[[#This Row],[Tipologia_Testes]],Auxiliar!$B$5:$B$13,0),MATCH(Table1[[#This Row],[Complexidade]],Auxiliar!$D$4:$F$4,0))</f>
        <v>0.5</v>
      </c>
      <c r="P1076" s="3"/>
      <c r="Q1076" s="3" t="s">
        <v>1228</v>
      </c>
      <c r="R1076" s="48">
        <v>45261</v>
      </c>
      <c r="S1076" s="3"/>
      <c r="T1076" s="3"/>
      <c r="U1076" s="3"/>
      <c r="V1076" s="3"/>
      <c r="W1076" s="3">
        <f>VLOOKUP(Table1[[#This Row],[Status]],Auxiliar!$B$16:$D$23,3,0)*Table1[[#This Row],[Estimação (horas)]]</f>
        <v>0.5</v>
      </c>
      <c r="X1076" s="3"/>
    </row>
    <row r="1077" spans="2:24" ht="17.399999999999999" hidden="1">
      <c r="B1077" s="14" t="s">
        <v>28</v>
      </c>
      <c r="C1077" s="14" t="s">
        <v>178</v>
      </c>
      <c r="D1077" s="14" t="s">
        <v>1225</v>
      </c>
      <c r="E1077" s="3" t="s">
        <v>38</v>
      </c>
      <c r="F1077" s="14" t="s">
        <v>210</v>
      </c>
      <c r="G1077" s="14" t="s">
        <v>279</v>
      </c>
      <c r="H1077" s="73" t="str">
        <f>Table1[[#This Row],[Tabela]]&amp;Table1[[#This Row],[Campo]]</f>
        <v>modesg_inp_emss_scibscore_scp1</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7.399999999999999" hidden="1">
      <c r="B1078" s="14" t="s">
        <v>28</v>
      </c>
      <c r="C1078" s="14" t="s">
        <v>178</v>
      </c>
      <c r="D1078" s="14" t="s">
        <v>1225</v>
      </c>
      <c r="E1078" s="3" t="s">
        <v>38</v>
      </c>
      <c r="F1078" s="14" t="s">
        <v>210</v>
      </c>
      <c r="G1078" s="14" t="s">
        <v>280</v>
      </c>
      <c r="H1078" s="73" t="str">
        <f>Table1[[#This Row],[Tabela]]&amp;Table1[[#This Row],[Campo]]</f>
        <v>modesg_inp_emss_scibscore_scp2</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7.399999999999999" hidden="1">
      <c r="B1079" s="14" t="s">
        <v>28</v>
      </c>
      <c r="C1079" s="14" t="s">
        <v>178</v>
      </c>
      <c r="D1079" s="14" t="s">
        <v>1225</v>
      </c>
      <c r="E1079" s="3" t="s">
        <v>38</v>
      </c>
      <c r="F1079" s="14" t="s">
        <v>210</v>
      </c>
      <c r="G1079" s="14" t="s">
        <v>281</v>
      </c>
      <c r="H1079" s="73" t="str">
        <f>Table1[[#This Row],[Tabela]]&amp;Table1[[#This Row],[Campo]]</f>
        <v>modesg_inp_emss_scibscore_scp3</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7.399999999999999" hidden="1">
      <c r="B1080" s="14" t="s">
        <v>28</v>
      </c>
      <c r="C1080" s="14" t="s">
        <v>178</v>
      </c>
      <c r="D1080" s="14" t="s">
        <v>1225</v>
      </c>
      <c r="E1080" s="3" t="s">
        <v>38</v>
      </c>
      <c r="F1080" s="14" t="s">
        <v>210</v>
      </c>
      <c r="G1080" s="14" t="s">
        <v>282</v>
      </c>
      <c r="H1080" s="73" t="str">
        <f>Table1[[#This Row],[Tabela]]&amp;Table1[[#This Row],[Campo]]</f>
        <v>modesg_inp_emss_sciborigem_scp1</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7.399999999999999" hidden="1">
      <c r="B1081" s="14" t="s">
        <v>28</v>
      </c>
      <c r="C1081" s="14" t="s">
        <v>178</v>
      </c>
      <c r="D1081" s="14" t="s">
        <v>1225</v>
      </c>
      <c r="E1081" s="3" t="s">
        <v>38</v>
      </c>
      <c r="F1081" s="14" t="s">
        <v>210</v>
      </c>
      <c r="G1081" s="14" t="s">
        <v>283</v>
      </c>
      <c r="H1081" s="73" t="str">
        <f>Table1[[#This Row],[Tabela]]&amp;Table1[[#This Row],[Campo]]</f>
        <v>modesg_inp_emss_sciborigem_scp2</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7.399999999999999" hidden="1">
      <c r="B1082" s="14" t="s">
        <v>28</v>
      </c>
      <c r="C1082" s="14" t="s">
        <v>178</v>
      </c>
      <c r="D1082" s="14" t="s">
        <v>1225</v>
      </c>
      <c r="E1082" s="3" t="s">
        <v>38</v>
      </c>
      <c r="F1082" s="14" t="s">
        <v>210</v>
      </c>
      <c r="G1082" s="14" t="s">
        <v>284</v>
      </c>
      <c r="H1082" s="73" t="str">
        <f>Table1[[#This Row],[Tabela]]&amp;Table1[[#This Row],[Campo]]</f>
        <v>modesg_inp_emss_sciborigem_scp3</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7.399999999999999" hidden="1">
      <c r="B1083" s="14" t="s">
        <v>28</v>
      </c>
      <c r="C1083" s="14" t="s">
        <v>178</v>
      </c>
      <c r="D1083" s="14" t="s">
        <v>1225</v>
      </c>
      <c r="E1083" s="3" t="s">
        <v>38</v>
      </c>
      <c r="F1083" s="14" t="s">
        <v>210</v>
      </c>
      <c r="G1083" s="14" t="s">
        <v>285</v>
      </c>
      <c r="H1083" s="73" t="str">
        <f>Table1[[#This Row],[Tabela]]&amp;Table1[[#This Row],[Campo]]</f>
        <v>modesg_inp_emss_scibano_info</v>
      </c>
      <c r="I1083" s="3" t="s">
        <v>477</v>
      </c>
      <c r="J1083" s="50">
        <f>VLOOKUP(Table1[[#This Row],[Status]],Auxiliar!$B$16:$C$23,2,0)</f>
        <v>1</v>
      </c>
      <c r="K1083" s="22" t="s">
        <v>1181</v>
      </c>
      <c r="L1083" s="3" t="s">
        <v>1152</v>
      </c>
      <c r="M1083" s="22" t="s">
        <v>1172</v>
      </c>
      <c r="N1083" s="57">
        <v>45490</v>
      </c>
      <c r="O1083" s="22">
        <f>INDEX(Auxiliar!$D$5:$F$13,MATCH(Table1[[#This Row],[Tipologia_Testes]],Auxiliar!$B$5:$B$13,0),MATCH(Table1[[#This Row],[Complexidade]],Auxiliar!$D$4:$F$4,0))</f>
        <v>0.5</v>
      </c>
      <c r="P1083" s="3" t="s">
        <v>1236</v>
      </c>
      <c r="Q1083" s="3" t="s">
        <v>1228</v>
      </c>
      <c r="R1083" s="48">
        <v>45261</v>
      </c>
      <c r="S1083" s="3"/>
      <c r="T1083" s="3"/>
      <c r="U1083" s="3"/>
      <c r="V1083" s="3"/>
      <c r="W1083" s="3">
        <f>VLOOKUP(Table1[[#This Row],[Status]],Auxiliar!$B$16:$D$23,3,0)*Table1[[#This Row],[Estimação (horas)]]</f>
        <v>0.5</v>
      </c>
      <c r="X1083" s="3"/>
    </row>
    <row r="1084" spans="2:24" ht="17.399999999999999" hidden="1">
      <c r="B1084" s="14" t="s">
        <v>28</v>
      </c>
      <c r="C1084" s="14" t="s">
        <v>178</v>
      </c>
      <c r="D1084" s="14" t="s">
        <v>1225</v>
      </c>
      <c r="E1084" s="3" t="s">
        <v>38</v>
      </c>
      <c r="F1084" s="14" t="s">
        <v>210</v>
      </c>
      <c r="G1084" s="14" t="s">
        <v>286</v>
      </c>
      <c r="H1084" s="73" t="str">
        <f>Table1[[#This Row],[Tabela]]&amp;Table1[[#This Row],[Campo]]</f>
        <v>modesg_inp_emss_scibdivida_total</v>
      </c>
      <c r="I1084" s="3" t="s">
        <v>477</v>
      </c>
      <c r="J1084" s="50">
        <f>VLOOKUP(Table1[[#This Row],[Status]],Auxiliar!$B$16:$C$23,2,0)</f>
        <v>1</v>
      </c>
      <c r="K1084" s="22" t="s">
        <v>1181</v>
      </c>
      <c r="L1084" s="3" t="s">
        <v>1161</v>
      </c>
      <c r="M1084" s="22" t="s">
        <v>1172</v>
      </c>
      <c r="N1084" s="57">
        <v>45490</v>
      </c>
      <c r="O1084" s="22">
        <f>INDEX(Auxiliar!$D$5:$F$13,MATCH(Table1[[#This Row],[Tipologia_Testes]],Auxiliar!$B$5:$B$13,0),MATCH(Table1[[#This Row],[Complexidade]],Auxiliar!$D$4:$F$4,0))</f>
        <v>0.5</v>
      </c>
      <c r="P1084" s="3"/>
      <c r="Q1084" s="3" t="s">
        <v>1228</v>
      </c>
      <c r="R1084" s="48">
        <v>45261</v>
      </c>
      <c r="S1084" s="3"/>
      <c r="T1084" s="3"/>
      <c r="U1084" s="3"/>
      <c r="V1084" s="3"/>
      <c r="W1084" s="3">
        <f>VLOOKUP(Table1[[#This Row],[Status]],Auxiliar!$B$16:$D$23,3,0)*Table1[[#This Row],[Estimação (horas)]]</f>
        <v>0.5</v>
      </c>
      <c r="X1084" s="3"/>
    </row>
    <row r="1085" spans="2:24" ht="17.399999999999999" hidden="1">
      <c r="B1085" s="14" t="s">
        <v>28</v>
      </c>
      <c r="C1085" s="14" t="s">
        <v>178</v>
      </c>
      <c r="D1085" s="14" t="s">
        <v>1225</v>
      </c>
      <c r="E1085" s="3" t="s">
        <v>38</v>
      </c>
      <c r="F1085" s="14" t="s">
        <v>210</v>
      </c>
      <c r="G1085" s="14" t="s">
        <v>287</v>
      </c>
      <c r="H1085" s="73" t="str">
        <f>Table1[[#This Row],[Tabela]]&amp;Table1[[#This Row],[Campo]]</f>
        <v>modesg_inp_emss_scibcapital_proprio</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7.399999999999999" hidden="1">
      <c r="B1086" s="14" t="s">
        <v>28</v>
      </c>
      <c r="C1086" s="14" t="s">
        <v>178</v>
      </c>
      <c r="D1086" s="14" t="s">
        <v>1225</v>
      </c>
      <c r="E1086" s="3" t="s">
        <v>38</v>
      </c>
      <c r="F1086" s="14" t="s">
        <v>211</v>
      </c>
      <c r="G1086" s="14" t="s">
        <v>73</v>
      </c>
      <c r="H1086" s="73" t="str">
        <f>Table1[[#This Row],[Tabela]]&amp;Table1[[#This Row],[Campo]]</f>
        <v>modesg_inp_emss_naceref_date</v>
      </c>
      <c r="I1086" s="3" t="s">
        <v>480</v>
      </c>
      <c r="J1086" s="50">
        <f>VLOOKUP(Table1[[#This Row],[Status]],Auxiliar!$B$16:$C$23,2,0)</f>
        <v>5</v>
      </c>
      <c r="K1086" s="22" t="s">
        <v>1181</v>
      </c>
      <c r="L1086" s="3" t="s">
        <v>1161</v>
      </c>
      <c r="M1086" s="22" t="s">
        <v>1172</v>
      </c>
      <c r="N1086" s="57">
        <v>45485</v>
      </c>
      <c r="O1086" s="22">
        <f>INDEX(Auxiliar!$D$5:$F$13,MATCH(Table1[[#This Row],[Tipologia_Testes]],Auxiliar!$B$5:$B$13,0),MATCH(Table1[[#This Row],[Complexidade]],Auxiliar!$D$4:$F$4,0))</f>
        <v>0.5</v>
      </c>
      <c r="P1086" s="3"/>
      <c r="Q1086" s="3"/>
      <c r="R1086" s="48">
        <v>45261</v>
      </c>
      <c r="S1086" s="3"/>
      <c r="T1086" s="3"/>
      <c r="U1086" s="3"/>
      <c r="V1086" s="3"/>
      <c r="W1086" s="3">
        <f>VLOOKUP(Table1[[#This Row],[Status]],Auxiliar!$B$16:$D$23,3,0)*Table1[[#This Row],[Estimação (horas)]]</f>
        <v>0.125</v>
      </c>
      <c r="X1086" s="3"/>
    </row>
    <row r="1087" spans="2:24" ht="17.399999999999999" hidden="1">
      <c r="B1087" s="14" t="s">
        <v>28</v>
      </c>
      <c r="C1087" s="14" t="s">
        <v>178</v>
      </c>
      <c r="D1087" s="14" t="s">
        <v>1225</v>
      </c>
      <c r="E1087" s="3" t="s">
        <v>38</v>
      </c>
      <c r="F1087" s="14" t="s">
        <v>211</v>
      </c>
      <c r="G1087" s="14" t="s">
        <v>288</v>
      </c>
      <c r="H1087" s="73" t="str">
        <f>Table1[[#This Row],[Tabela]]&amp;Table1[[#This Row],[Campo]]</f>
        <v>modesg_inp_emss_naceano</v>
      </c>
      <c r="I1087" s="3" t="s">
        <v>480</v>
      </c>
      <c r="J1087" s="50">
        <f>VLOOKUP(Table1[[#This Row],[Status]],Auxiliar!$B$16:$C$23,2,0)</f>
        <v>5</v>
      </c>
      <c r="K1087" s="22" t="s">
        <v>1181</v>
      </c>
      <c r="L1087" s="3" t="s">
        <v>502</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c r="B1088" s="14" t="s">
        <v>28</v>
      </c>
      <c r="C1088" s="14" t="s">
        <v>178</v>
      </c>
      <c r="D1088" s="14" t="s">
        <v>1225</v>
      </c>
      <c r="E1088" s="3" t="s">
        <v>38</v>
      </c>
      <c r="F1088" s="14" t="s">
        <v>211</v>
      </c>
      <c r="G1088" s="14" t="s">
        <v>213</v>
      </c>
      <c r="H1088" s="73" t="str">
        <f>Table1[[#This Row],[Tabela]]&amp;Table1[[#This Row],[Campo]]</f>
        <v>modesg_inp_emss_nacenome_regiao</v>
      </c>
      <c r="I1088" s="3" t="s">
        <v>480</v>
      </c>
      <c r="J1088" s="50">
        <f>VLOOKUP(Table1[[#This Row],[Status]],Auxiliar!$B$16:$C$23,2,0)</f>
        <v>5</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87" hidden="1">
      <c r="B1089" s="14" t="s">
        <v>28</v>
      </c>
      <c r="C1089" s="14" t="s">
        <v>178</v>
      </c>
      <c r="D1089" s="14" t="s">
        <v>1225</v>
      </c>
      <c r="E1089" s="3" t="s">
        <v>38</v>
      </c>
      <c r="F1089" s="14" t="s">
        <v>211</v>
      </c>
      <c r="G1089" s="14" t="s">
        <v>272</v>
      </c>
      <c r="H1089" s="73" t="str">
        <f>Table1[[#This Row],[Tabela]]&amp;Table1[[#This Row],[Campo]]</f>
        <v>modesg_inp_emss_nacecod_nace_esg</v>
      </c>
      <c r="I1089" s="3" t="s">
        <v>480</v>
      </c>
      <c r="J1089" s="50">
        <f>VLOOKUP(Table1[[#This Row],[Status]],Auxiliar!$B$16:$C$23,2,0)</f>
        <v>5</v>
      </c>
      <c r="K1089" s="22" t="s">
        <v>1158</v>
      </c>
      <c r="L1089" s="3" t="s">
        <v>1161</v>
      </c>
      <c r="M1089" s="22" t="s">
        <v>1172</v>
      </c>
      <c r="N1089" s="57">
        <v>45485</v>
      </c>
      <c r="O1089" s="22">
        <f>INDEX(Auxiliar!$D$5:$F$13,MATCH(Table1[[#This Row],[Tipologia_Testes]],Auxiliar!$B$5:$B$13,0),MATCH(Table1[[#This Row],[Complexidade]],Auxiliar!$D$4:$F$4,0))</f>
        <v>0.1</v>
      </c>
      <c r="P1089" s="24" t="s">
        <v>1251</v>
      </c>
      <c r="Q1089" s="3"/>
      <c r="R1089" s="48">
        <v>45261</v>
      </c>
      <c r="S1089" s="3"/>
      <c r="T1089" s="3"/>
      <c r="U1089" s="3"/>
      <c r="V1089" s="3"/>
      <c r="W1089" s="3">
        <f>VLOOKUP(Table1[[#This Row],[Status]],Auxiliar!$B$16:$D$23,3,0)*Table1[[#This Row],[Estimação (horas)]]</f>
        <v>2.5000000000000001E-2</v>
      </c>
      <c r="X1089" s="3"/>
    </row>
    <row r="1090" spans="2:24" ht="87" hidden="1">
      <c r="B1090" s="14" t="s">
        <v>28</v>
      </c>
      <c r="C1090" s="14" t="s">
        <v>178</v>
      </c>
      <c r="D1090" s="14" t="s">
        <v>1225</v>
      </c>
      <c r="E1090" s="3" t="s">
        <v>38</v>
      </c>
      <c r="F1090" s="14" t="s">
        <v>211</v>
      </c>
      <c r="G1090" s="14" t="s">
        <v>272</v>
      </c>
      <c r="H1090" s="73" t="str">
        <f>Table1[[#This Row],[Tabela]]&amp;Table1[[#This Row],[Campo]]</f>
        <v>modesg_inp_emss_nacecod_nace_esg</v>
      </c>
      <c r="I1090" s="3" t="s">
        <v>480</v>
      </c>
      <c r="J1090" s="50">
        <f>VLOOKUP(Table1[[#This Row],[Status]],Auxiliar!$B$16:$C$23,2,0)</f>
        <v>5</v>
      </c>
      <c r="K1090" s="22" t="s">
        <v>1181</v>
      </c>
      <c r="L1090" s="3" t="s">
        <v>1161</v>
      </c>
      <c r="M1090" s="22" t="s">
        <v>1172</v>
      </c>
      <c r="N1090" s="57">
        <v>45485</v>
      </c>
      <c r="O1090" s="22">
        <f>INDEX(Auxiliar!$D$5:$F$13,MATCH(Table1[[#This Row],[Tipologia_Testes]],Auxiliar!$B$5:$B$13,0),MATCH(Table1[[#This Row],[Complexidade]],Auxiliar!$D$4:$F$4,0))</f>
        <v>0.5</v>
      </c>
      <c r="P1090" s="24" t="s">
        <v>1251</v>
      </c>
      <c r="Q1090" s="3"/>
      <c r="R1090" s="48">
        <v>45261</v>
      </c>
      <c r="S1090" s="3"/>
      <c r="T1090" s="3"/>
      <c r="U1090" s="3"/>
      <c r="V1090" s="3"/>
      <c r="W1090" s="3">
        <f>VLOOKUP(Table1[[#This Row],[Status]],Auxiliar!$B$16:$D$23,3,0)*Table1[[#This Row],[Estimação (horas)]]</f>
        <v>0.125</v>
      </c>
      <c r="X1090" s="3"/>
    </row>
    <row r="1091" spans="2:24" ht="17.399999999999999" hidden="1">
      <c r="B1091" s="14" t="s">
        <v>28</v>
      </c>
      <c r="C1091" s="14" t="s">
        <v>178</v>
      </c>
      <c r="D1091" s="14" t="s">
        <v>1225</v>
      </c>
      <c r="E1091" s="3" t="s">
        <v>38</v>
      </c>
      <c r="F1091" s="14" t="s">
        <v>211</v>
      </c>
      <c r="G1091" s="14" t="s">
        <v>289</v>
      </c>
      <c r="H1091" s="73" t="str">
        <f>Table1[[#This Row],[Tabela]]&amp;Table1[[#This Row],[Campo]]</f>
        <v>modesg_inp_emss_nacecod_class_indust</v>
      </c>
      <c r="I1091" s="3" t="s">
        <v>480</v>
      </c>
      <c r="J1091" s="50">
        <f>VLOOKUP(Table1[[#This Row],[Status]],Auxiliar!$B$16:$C$23,2,0)</f>
        <v>5</v>
      </c>
      <c r="K1091" s="22" t="s">
        <v>1181</v>
      </c>
      <c r="L1091" s="3" t="s">
        <v>1161</v>
      </c>
      <c r="M1091" s="22" t="s">
        <v>1172</v>
      </c>
      <c r="N1091" s="57">
        <v>45485</v>
      </c>
      <c r="O1091" s="22">
        <f>INDEX(Auxiliar!$D$5:$F$13,MATCH(Table1[[#This Row],[Tipologia_Testes]],Auxiliar!$B$5:$B$13,0),MATCH(Table1[[#This Row],[Complexidade]],Auxiliar!$D$4:$F$4,0))</f>
        <v>0.5</v>
      </c>
      <c r="P1091" s="3"/>
      <c r="Q1091" s="3"/>
      <c r="R1091" s="48">
        <v>45261</v>
      </c>
      <c r="S1091" s="3"/>
      <c r="T1091" s="3"/>
      <c r="U1091" s="3"/>
      <c r="V1091" s="3"/>
      <c r="W1091" s="3">
        <f>VLOOKUP(Table1[[#This Row],[Status]],Auxiliar!$B$16:$D$23,3,0)*Table1[[#This Row],[Estimação (horas)]]</f>
        <v>0.125</v>
      </c>
      <c r="X1091" s="3"/>
    </row>
    <row r="1092" spans="2:24" ht="17.399999999999999" hidden="1">
      <c r="B1092" s="14" t="s">
        <v>28</v>
      </c>
      <c r="C1092" s="14" t="s">
        <v>178</v>
      </c>
      <c r="D1092" s="14" t="s">
        <v>1225</v>
      </c>
      <c r="E1092" s="3" t="s">
        <v>38</v>
      </c>
      <c r="F1092" s="14" t="s">
        <v>211</v>
      </c>
      <c r="G1092" s="14" t="s">
        <v>290</v>
      </c>
      <c r="H1092" s="73" t="str">
        <f>Table1[[#This Row],[Tabela]]&amp;Table1[[#This Row],[Campo]]</f>
        <v>modesg_inp_emss_naceclassification_level_1</v>
      </c>
      <c r="I1092" s="3" t="s">
        <v>480</v>
      </c>
      <c r="J1092" s="50">
        <f>VLOOKUP(Table1[[#This Row],[Status]],Auxiliar!$B$16:$C$23,2,0)</f>
        <v>5</v>
      </c>
      <c r="K1092" s="22" t="s">
        <v>1181</v>
      </c>
      <c r="L1092" s="3" t="s">
        <v>502</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c r="B1093" s="14" t="s">
        <v>28</v>
      </c>
      <c r="C1093" s="14" t="s">
        <v>178</v>
      </c>
      <c r="D1093" s="14" t="s">
        <v>1225</v>
      </c>
      <c r="E1093" s="3" t="s">
        <v>38</v>
      </c>
      <c r="F1093" s="14" t="s">
        <v>211</v>
      </c>
      <c r="G1093" s="14" t="s">
        <v>291</v>
      </c>
      <c r="H1093" s="73" t="str">
        <f>Table1[[#This Row],[Tabela]]&amp;Table1[[#This Row],[Campo]]</f>
        <v>modesg_inp_emss_naceasset_class</v>
      </c>
      <c r="I1093" s="3" t="s">
        <v>480</v>
      </c>
      <c r="J1093" s="50">
        <f>VLOOKUP(Table1[[#This Row],[Status]],Auxiliar!$B$16:$C$23,2,0)</f>
        <v>5</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c r="B1094" s="14" t="s">
        <v>28</v>
      </c>
      <c r="C1094" s="14" t="s">
        <v>178</v>
      </c>
      <c r="D1094" s="14" t="s">
        <v>1225</v>
      </c>
      <c r="E1094" s="3" t="s">
        <v>38</v>
      </c>
      <c r="F1094" s="14" t="s">
        <v>211</v>
      </c>
      <c r="G1094" s="14" t="s">
        <v>292</v>
      </c>
      <c r="H1094" s="73" t="str">
        <f>Table1[[#This Row],[Tabela]]&amp;Table1[[#This Row],[Campo]]</f>
        <v>modesg_inp_emss_nacemethodology_option</v>
      </c>
      <c r="I1094" s="3" t="s">
        <v>480</v>
      </c>
      <c r="J1094" s="50">
        <f>VLOOKUP(Table1[[#This Row],[Status]],Auxiliar!$B$16:$C$23,2,0)</f>
        <v>5</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c r="B1095" s="14" t="s">
        <v>28</v>
      </c>
      <c r="C1095" s="14" t="s">
        <v>178</v>
      </c>
      <c r="D1095" s="14" t="s">
        <v>1225</v>
      </c>
      <c r="E1095" s="3" t="s">
        <v>38</v>
      </c>
      <c r="F1095" s="14" t="s">
        <v>211</v>
      </c>
      <c r="G1095" s="14" t="s">
        <v>222</v>
      </c>
      <c r="H1095" s="73" t="str">
        <f>Table1[[#This Row],[Tabela]]&amp;Table1[[#This Row],[Campo]]</f>
        <v>modesg_inp_emss_naceunidade_funcional</v>
      </c>
      <c r="I1095" s="3" t="s">
        <v>480</v>
      </c>
      <c r="J1095" s="50">
        <f>VLOOKUP(Table1[[#This Row],[Status]],Auxiliar!$B$16:$C$23,2,0)</f>
        <v>5</v>
      </c>
      <c r="K1095" s="22" t="s">
        <v>1158</v>
      </c>
      <c r="L1095" s="3" t="s">
        <v>1161</v>
      </c>
      <c r="M1095" s="22" t="s">
        <v>1172</v>
      </c>
      <c r="N1095" s="57">
        <v>45485</v>
      </c>
      <c r="O1095" s="22">
        <f>INDEX(Auxiliar!$D$5:$F$13,MATCH(Table1[[#This Row],[Tipologia_Testes]],Auxiliar!$B$5:$B$13,0),MATCH(Table1[[#This Row],[Complexidade]],Auxiliar!$D$4:$F$4,0))</f>
        <v>0.1</v>
      </c>
      <c r="P1095" s="3" t="s">
        <v>1252</v>
      </c>
      <c r="Q1095" s="3"/>
      <c r="R1095" s="48">
        <v>45261</v>
      </c>
      <c r="S1095" s="3"/>
      <c r="T1095" s="3"/>
      <c r="U1095" s="3"/>
      <c r="V1095" s="3"/>
      <c r="W1095" s="3">
        <f>VLOOKUP(Table1[[#This Row],[Status]],Auxiliar!$B$16:$D$23,3,0)*Table1[[#This Row],[Estimação (horas)]]</f>
        <v>2.5000000000000001E-2</v>
      </c>
      <c r="X1095" s="3"/>
    </row>
    <row r="1096" spans="2:24" ht="17.399999999999999" hidden="1">
      <c r="B1096" s="14" t="s">
        <v>28</v>
      </c>
      <c r="C1096" s="14" t="s">
        <v>178</v>
      </c>
      <c r="D1096" s="14" t="s">
        <v>1225</v>
      </c>
      <c r="E1096" s="3" t="s">
        <v>38</v>
      </c>
      <c r="F1096" s="14" t="s">
        <v>211</v>
      </c>
      <c r="G1096" s="14" t="s">
        <v>222</v>
      </c>
      <c r="H1096" s="73" t="str">
        <f>Table1[[#This Row],[Tabela]]&amp;Table1[[#This Row],[Campo]]</f>
        <v>modesg_inp_emss_naceunidade_funcional</v>
      </c>
      <c r="I1096" s="3" t="s">
        <v>480</v>
      </c>
      <c r="J1096" s="50">
        <f>VLOOKUP(Table1[[#This Row],[Status]],Auxiliar!$B$16:$C$23,2,0)</f>
        <v>5</v>
      </c>
      <c r="K1096" s="22" t="s">
        <v>1181</v>
      </c>
      <c r="L1096" s="3" t="s">
        <v>1161</v>
      </c>
      <c r="M1096" s="22" t="s">
        <v>1172</v>
      </c>
      <c r="N1096" s="57">
        <v>45485</v>
      </c>
      <c r="O1096" s="22">
        <f>INDEX(Auxiliar!$D$5:$F$13,MATCH(Table1[[#This Row],[Tipologia_Testes]],Auxiliar!$B$5:$B$13,0),MATCH(Table1[[#This Row],[Complexidade]],Auxiliar!$D$4:$F$4,0))</f>
        <v>0.5</v>
      </c>
      <c r="P1096" s="3"/>
      <c r="Q1096" s="3"/>
      <c r="R1096" s="48">
        <v>45261</v>
      </c>
      <c r="S1096" s="3"/>
      <c r="T1096" s="3"/>
      <c r="U1096" s="3"/>
      <c r="V1096" s="3"/>
      <c r="W1096" s="3">
        <f>VLOOKUP(Table1[[#This Row],[Status]],Auxiliar!$B$16:$D$23,3,0)*Table1[[#This Row],[Estimação (horas)]]</f>
        <v>0.125</v>
      </c>
      <c r="X1096" s="3"/>
    </row>
    <row r="1097" spans="2:24" ht="17.399999999999999" hidden="1">
      <c r="B1097" s="14" t="s">
        <v>28</v>
      </c>
      <c r="C1097" s="14" t="s">
        <v>178</v>
      </c>
      <c r="D1097" s="14" t="s">
        <v>1225</v>
      </c>
      <c r="E1097" s="3" t="s">
        <v>38</v>
      </c>
      <c r="F1097" s="14" t="s">
        <v>211</v>
      </c>
      <c r="G1097" s="14" t="s">
        <v>293</v>
      </c>
      <c r="H1097" s="73" t="str">
        <f>Table1[[#This Row],[Tabela]]&amp;Table1[[#This Row],[Campo]]</f>
        <v>modesg_inp_emss_naceunidades_fator_de_emissao</v>
      </c>
      <c r="I1097" s="3" t="s">
        <v>480</v>
      </c>
      <c r="J1097" s="50">
        <f>VLOOKUP(Table1[[#This Row],[Status]],Auxiliar!$B$16:$C$23,2,0)</f>
        <v>5</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c r="B1098" s="14" t="s">
        <v>28</v>
      </c>
      <c r="C1098" s="14" t="s">
        <v>178</v>
      </c>
      <c r="D1098" s="14" t="s">
        <v>1225</v>
      </c>
      <c r="E1098" s="3" t="s">
        <v>38</v>
      </c>
      <c r="F1098" s="14" t="s">
        <v>211</v>
      </c>
      <c r="G1098" s="14" t="s">
        <v>50</v>
      </c>
      <c r="H1098" s="73" t="str">
        <f>Table1[[#This Row],[Tabela]]&amp;Table1[[#This Row],[Campo]]</f>
        <v>modesg_inp_emss_nacescore_qualidade</v>
      </c>
      <c r="I1098" s="3" t="s">
        <v>480</v>
      </c>
      <c r="J1098" s="50">
        <f>VLOOKUP(Table1[[#This Row],[Status]],Auxiliar!$B$16:$C$23,2,0)</f>
        <v>5</v>
      </c>
      <c r="K1098" s="22" t="s">
        <v>1181</v>
      </c>
      <c r="L1098" s="3" t="s">
        <v>1152</v>
      </c>
      <c r="M1098" s="22" t="s">
        <v>1172</v>
      </c>
      <c r="N1098" s="57">
        <v>45485</v>
      </c>
      <c r="O1098" s="22">
        <f>INDEX(Auxiliar!$D$5:$F$13,MATCH(Table1[[#This Row],[Tipologia_Testes]],Auxiliar!$B$5:$B$13,0),MATCH(Table1[[#This Row],[Complexidade]],Auxiliar!$D$4:$F$4,0))</f>
        <v>0.5</v>
      </c>
      <c r="P1098" s="3" t="s">
        <v>1236</v>
      </c>
      <c r="Q1098" s="3"/>
      <c r="R1098" s="48">
        <v>45261</v>
      </c>
      <c r="S1098" s="3"/>
      <c r="T1098" s="3"/>
      <c r="U1098" s="3"/>
      <c r="V1098" s="3"/>
      <c r="W1098" s="3">
        <f>VLOOKUP(Table1[[#This Row],[Status]],Auxiliar!$B$16:$D$23,3,0)*Table1[[#This Row],[Estimação (horas)]]</f>
        <v>0.125</v>
      </c>
      <c r="X1098" s="3"/>
    </row>
    <row r="1099" spans="2:24" ht="17.399999999999999" hidden="1">
      <c r="B1099" s="14" t="s">
        <v>28</v>
      </c>
      <c r="C1099" s="14" t="s">
        <v>178</v>
      </c>
      <c r="D1099" s="14" t="s">
        <v>1225</v>
      </c>
      <c r="E1099" s="3" t="s">
        <v>38</v>
      </c>
      <c r="F1099" s="14" t="s">
        <v>211</v>
      </c>
      <c r="G1099" s="14" t="s">
        <v>225</v>
      </c>
      <c r="H1099" s="73" t="str">
        <f>Table1[[#This Row],[Tabela]]&amp;Table1[[#This Row],[Campo]]</f>
        <v>modesg_inp_emss_nacescp1_ftr_emss</v>
      </c>
      <c r="I1099" s="3" t="s">
        <v>480</v>
      </c>
      <c r="J1099" s="50">
        <f>VLOOKUP(Table1[[#This Row],[Status]],Auxiliar!$B$16:$C$23,2,0)</f>
        <v>5</v>
      </c>
      <c r="K1099" s="22" t="s">
        <v>1158</v>
      </c>
      <c r="L1099" s="3" t="s">
        <v>1161</v>
      </c>
      <c r="M1099" s="22" t="s">
        <v>1172</v>
      </c>
      <c r="N1099" s="57">
        <v>45485</v>
      </c>
      <c r="O1099" s="22">
        <f>INDEX(Auxiliar!$D$5:$F$13,MATCH(Table1[[#This Row],[Tipologia_Testes]],Auxiliar!$B$5:$B$13,0),MATCH(Table1[[#This Row],[Complexidade]],Auxiliar!$D$4:$F$4,0))</f>
        <v>0.1</v>
      </c>
      <c r="P1099" s="3" t="s">
        <v>1253</v>
      </c>
      <c r="Q1099" s="3"/>
      <c r="R1099" s="48">
        <v>45261</v>
      </c>
      <c r="S1099" s="3"/>
      <c r="T1099" s="3"/>
      <c r="U1099" s="3"/>
      <c r="V1099" s="3"/>
      <c r="W1099" s="3">
        <f>VLOOKUP(Table1[[#This Row],[Status]],Auxiliar!$B$16:$D$23,3,0)*Table1[[#This Row],[Estimação (horas)]]</f>
        <v>2.5000000000000001E-2</v>
      </c>
      <c r="X1099" s="3"/>
    </row>
    <row r="1100" spans="2:24" ht="17.399999999999999" hidden="1">
      <c r="B1100" s="14" t="s">
        <v>28</v>
      </c>
      <c r="C1100" s="14" t="s">
        <v>178</v>
      </c>
      <c r="D1100" s="14" t="s">
        <v>1225</v>
      </c>
      <c r="E1100" s="3" t="s">
        <v>38</v>
      </c>
      <c r="F1100" s="14" t="s">
        <v>211</v>
      </c>
      <c r="G1100" s="14" t="s">
        <v>225</v>
      </c>
      <c r="H1100" s="73" t="str">
        <f>Table1[[#This Row],[Tabela]]&amp;Table1[[#This Row],[Campo]]</f>
        <v>modesg_inp_emss_nacescp1_ftr_emss</v>
      </c>
      <c r="I1100" s="3" t="s">
        <v>480</v>
      </c>
      <c r="J1100" s="50">
        <f>VLOOKUP(Table1[[#This Row],[Status]],Auxiliar!$B$16:$C$23,2,0)</f>
        <v>5</v>
      </c>
      <c r="K1100" s="22" t="s">
        <v>1181</v>
      </c>
      <c r="L1100" s="3" t="s">
        <v>1161</v>
      </c>
      <c r="M1100" s="22" t="s">
        <v>1172</v>
      </c>
      <c r="N1100" s="57">
        <v>45485</v>
      </c>
      <c r="O1100" s="22">
        <f>INDEX(Auxiliar!$D$5:$F$13,MATCH(Table1[[#This Row],[Tipologia_Testes]],Auxiliar!$B$5:$B$13,0),MATCH(Table1[[#This Row],[Complexidade]],Auxiliar!$D$4:$F$4,0))</f>
        <v>0.5</v>
      </c>
      <c r="P1100" s="3"/>
      <c r="Q1100" s="3"/>
      <c r="R1100" s="48">
        <v>45261</v>
      </c>
      <c r="S1100" s="3"/>
      <c r="T1100" s="3"/>
      <c r="U1100" s="3"/>
      <c r="V1100" s="3"/>
      <c r="W1100" s="3">
        <f>VLOOKUP(Table1[[#This Row],[Status]],Auxiliar!$B$16:$D$23,3,0)*Table1[[#This Row],[Estimação (horas)]]</f>
        <v>0.125</v>
      </c>
      <c r="X1100" s="3"/>
    </row>
    <row r="1101" spans="2:24" ht="17.399999999999999" hidden="1">
      <c r="B1101" s="14" t="s">
        <v>28</v>
      </c>
      <c r="C1101" s="14" t="s">
        <v>178</v>
      </c>
      <c r="D1101" s="14" t="s">
        <v>1225</v>
      </c>
      <c r="E1101" s="3" t="s">
        <v>38</v>
      </c>
      <c r="F1101" s="14" t="s">
        <v>211</v>
      </c>
      <c r="G1101" s="14" t="s">
        <v>226</v>
      </c>
      <c r="H1101" s="73" t="str">
        <f>Table1[[#This Row],[Tabela]]&amp;Table1[[#This Row],[Campo]]</f>
        <v>modesg_inp_emss_nacescp2_ftr_emss</v>
      </c>
      <c r="I1101" s="3" t="s">
        <v>480</v>
      </c>
      <c r="J1101" s="50">
        <f>VLOOKUP(Table1[[#This Row],[Status]],Auxiliar!$B$16:$C$23,2,0)</f>
        <v>5</v>
      </c>
      <c r="K1101" s="22" t="s">
        <v>1158</v>
      </c>
      <c r="L1101" s="3" t="s">
        <v>1161</v>
      </c>
      <c r="M1101" s="22" t="s">
        <v>1172</v>
      </c>
      <c r="N1101" s="57">
        <v>45485</v>
      </c>
      <c r="O1101" s="22">
        <f>INDEX(Auxiliar!$D$5:$F$13,MATCH(Table1[[#This Row],[Tipologia_Testes]],Auxiliar!$B$5:$B$13,0),MATCH(Table1[[#This Row],[Complexidade]],Auxiliar!$D$4:$F$4,0))</f>
        <v>0.1</v>
      </c>
      <c r="P1101" s="3" t="s">
        <v>1253</v>
      </c>
      <c r="Q1101" s="3"/>
      <c r="R1101" s="48">
        <v>45261</v>
      </c>
      <c r="S1101" s="3"/>
      <c r="T1101" s="3"/>
      <c r="U1101" s="3"/>
      <c r="V1101" s="3"/>
      <c r="W1101" s="3">
        <f>VLOOKUP(Table1[[#This Row],[Status]],Auxiliar!$B$16:$D$23,3,0)*Table1[[#This Row],[Estimação (horas)]]</f>
        <v>2.5000000000000001E-2</v>
      </c>
      <c r="X1101" s="3"/>
    </row>
    <row r="1102" spans="2:24" ht="17.399999999999999" hidden="1">
      <c r="B1102" s="14" t="s">
        <v>28</v>
      </c>
      <c r="C1102" s="14" t="s">
        <v>178</v>
      </c>
      <c r="D1102" s="14" t="s">
        <v>1225</v>
      </c>
      <c r="E1102" s="3" t="s">
        <v>38</v>
      </c>
      <c r="F1102" s="14" t="s">
        <v>211</v>
      </c>
      <c r="G1102" s="14" t="s">
        <v>226</v>
      </c>
      <c r="H1102" s="73" t="str">
        <f>Table1[[#This Row],[Tabela]]&amp;Table1[[#This Row],[Campo]]</f>
        <v>modesg_inp_emss_nacescp2_ftr_emss</v>
      </c>
      <c r="I1102" s="3" t="s">
        <v>480</v>
      </c>
      <c r="J1102" s="50">
        <f>VLOOKUP(Table1[[#This Row],[Status]],Auxiliar!$B$16:$C$23,2,0)</f>
        <v>5</v>
      </c>
      <c r="K1102" s="22" t="s">
        <v>1181</v>
      </c>
      <c r="L1102" s="3" t="s">
        <v>1161</v>
      </c>
      <c r="M1102" s="22" t="s">
        <v>1172</v>
      </c>
      <c r="N1102" s="57">
        <v>45485</v>
      </c>
      <c r="O1102" s="22">
        <f>INDEX(Auxiliar!$D$5:$F$13,MATCH(Table1[[#This Row],[Tipologia_Testes]],Auxiliar!$B$5:$B$13,0),MATCH(Table1[[#This Row],[Complexidade]],Auxiliar!$D$4:$F$4,0))</f>
        <v>0.5</v>
      </c>
      <c r="P1102" s="3"/>
      <c r="Q1102" s="3"/>
      <c r="R1102" s="48">
        <v>45261</v>
      </c>
      <c r="S1102" s="3"/>
      <c r="T1102" s="3"/>
      <c r="U1102" s="3"/>
      <c r="V1102" s="3"/>
      <c r="W1102" s="3">
        <f>VLOOKUP(Table1[[#This Row],[Status]],Auxiliar!$B$16:$D$23,3,0)*Table1[[#This Row],[Estimação (horas)]]</f>
        <v>0.125</v>
      </c>
      <c r="X1102" s="3"/>
    </row>
    <row r="1103" spans="2:24" ht="17.399999999999999" hidden="1">
      <c r="B1103" s="14" t="s">
        <v>28</v>
      </c>
      <c r="C1103" s="14" t="s">
        <v>178</v>
      </c>
      <c r="D1103" s="14" t="s">
        <v>1225</v>
      </c>
      <c r="E1103" s="3" t="s">
        <v>38</v>
      </c>
      <c r="F1103" s="14" t="s">
        <v>211</v>
      </c>
      <c r="G1103" s="14" t="s">
        <v>227</v>
      </c>
      <c r="H1103" s="73" t="str">
        <f>Table1[[#This Row],[Tabela]]&amp;Table1[[#This Row],[Campo]]</f>
        <v>modesg_inp_emss_nacescp3_ftr_emss</v>
      </c>
      <c r="I1103" s="3" t="s">
        <v>480</v>
      </c>
      <c r="J1103" s="50">
        <f>VLOOKUP(Table1[[#This Row],[Status]],Auxiliar!$B$16:$C$23,2,0)</f>
        <v>5</v>
      </c>
      <c r="K1103" s="22" t="s">
        <v>1158</v>
      </c>
      <c r="L1103" s="3" t="s">
        <v>1161</v>
      </c>
      <c r="M1103" s="22" t="s">
        <v>1172</v>
      </c>
      <c r="N1103" s="57">
        <v>45485</v>
      </c>
      <c r="O1103" s="22">
        <f>INDEX(Auxiliar!$D$5:$F$13,MATCH(Table1[[#This Row],[Tipologia_Testes]],Auxiliar!$B$5:$B$13,0),MATCH(Table1[[#This Row],[Complexidade]],Auxiliar!$D$4:$F$4,0))</f>
        <v>0.1</v>
      </c>
      <c r="P1103" s="3" t="s">
        <v>1253</v>
      </c>
      <c r="Q1103" s="3"/>
      <c r="R1103" s="48">
        <v>45261</v>
      </c>
      <c r="S1103" s="3"/>
      <c r="T1103" s="3"/>
      <c r="U1103" s="3"/>
      <c r="V1103" s="3"/>
      <c r="W1103" s="3">
        <f>VLOOKUP(Table1[[#This Row],[Status]],Auxiliar!$B$16:$D$23,3,0)*Table1[[#This Row],[Estimação (horas)]]</f>
        <v>2.5000000000000001E-2</v>
      </c>
      <c r="X1103" s="3"/>
    </row>
    <row r="1104" spans="2:24" ht="17.399999999999999" hidden="1">
      <c r="B1104" s="14" t="s">
        <v>28</v>
      </c>
      <c r="C1104" s="14" t="s">
        <v>178</v>
      </c>
      <c r="D1104" s="14" t="s">
        <v>1225</v>
      </c>
      <c r="E1104" s="3" t="s">
        <v>38</v>
      </c>
      <c r="F1104" s="14" t="s">
        <v>211</v>
      </c>
      <c r="G1104" s="14" t="s">
        <v>227</v>
      </c>
      <c r="H1104" s="73" t="str">
        <f>Table1[[#This Row],[Tabela]]&amp;Table1[[#This Row],[Campo]]</f>
        <v>modesg_inp_emss_nacescp3_ftr_emss</v>
      </c>
      <c r="I1104" s="3" t="s">
        <v>480</v>
      </c>
      <c r="J1104" s="50">
        <f>VLOOKUP(Table1[[#This Row],[Status]],Auxiliar!$B$16:$C$23,2,0)</f>
        <v>5</v>
      </c>
      <c r="K1104" s="22" t="s">
        <v>1181</v>
      </c>
      <c r="L1104" s="3" t="s">
        <v>1161</v>
      </c>
      <c r="M1104" s="22" t="s">
        <v>1172</v>
      </c>
      <c r="N1104" s="57">
        <v>45485</v>
      </c>
      <c r="O1104" s="22">
        <f>INDEX(Auxiliar!$D$5:$F$13,MATCH(Table1[[#This Row],[Tipologia_Testes]],Auxiliar!$B$5:$B$13,0),MATCH(Table1[[#This Row],[Complexidade]],Auxiliar!$D$4:$F$4,0))</f>
        <v>0.5</v>
      </c>
      <c r="P1104" s="3"/>
      <c r="Q1104" s="3"/>
      <c r="R1104" s="48">
        <v>45261</v>
      </c>
      <c r="S1104" s="3"/>
      <c r="T1104" s="3"/>
      <c r="U1104" s="3"/>
      <c r="V1104" s="3"/>
      <c r="W1104" s="3">
        <f>VLOOKUP(Table1[[#This Row],[Status]],Auxiliar!$B$16:$D$23,3,0)*Table1[[#This Row],[Estimação (horas)]]</f>
        <v>0.125</v>
      </c>
      <c r="X1104" s="3"/>
    </row>
    <row r="1105" spans="2:24" ht="17.399999999999999" hidden="1">
      <c r="B1105" s="14" t="s">
        <v>28</v>
      </c>
      <c r="C1105" s="14" t="s">
        <v>178</v>
      </c>
      <c r="D1105" s="14" t="s">
        <v>1225</v>
      </c>
      <c r="E1105" s="3" t="s">
        <v>38</v>
      </c>
      <c r="F1105" s="14" t="s">
        <v>212</v>
      </c>
      <c r="G1105" s="14" t="s">
        <v>73</v>
      </c>
      <c r="H1105" s="73" t="str">
        <f>Table1[[#This Row],[Tabela]]&amp;Table1[[#This Row],[Campo]]</f>
        <v>modesg_inp_emss_bens_imoveisref_date</v>
      </c>
      <c r="I1105" s="3" t="s">
        <v>480</v>
      </c>
      <c r="J1105" s="50">
        <f>VLOOKUP(Table1[[#This Row],[Status]],Auxiliar!$B$16:$C$23,2,0)</f>
        <v>5</v>
      </c>
      <c r="K1105" s="22" t="s">
        <v>1181</v>
      </c>
      <c r="L1105" s="22"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c r="B1106" s="14" t="s">
        <v>28</v>
      </c>
      <c r="C1106" s="14" t="s">
        <v>178</v>
      </c>
      <c r="D1106" s="14" t="s">
        <v>1225</v>
      </c>
      <c r="E1106" s="3" t="s">
        <v>38</v>
      </c>
      <c r="F1106" s="14" t="s">
        <v>212</v>
      </c>
      <c r="G1106" s="14" t="s">
        <v>214</v>
      </c>
      <c r="H1106" s="73" t="str">
        <f>Table1[[#This Row],[Tabela]]&amp;Table1[[#This Row],[Campo]]</f>
        <v>modesg_inp_emss_bens_imoveisnome_pais</v>
      </c>
      <c r="I1106" s="3" t="s">
        <v>480</v>
      </c>
      <c r="J1106" s="50">
        <f>VLOOKUP(Table1[[#This Row],[Status]],Auxiliar!$B$16:$C$23,2,0)</f>
        <v>5</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c r="B1107" s="14" t="s">
        <v>28</v>
      </c>
      <c r="C1107" s="14" t="s">
        <v>178</v>
      </c>
      <c r="D1107" s="14" t="s">
        <v>1225</v>
      </c>
      <c r="E1107" s="3" t="s">
        <v>38</v>
      </c>
      <c r="F1107" s="14" t="s">
        <v>212</v>
      </c>
      <c r="G1107" s="14" t="s">
        <v>215</v>
      </c>
      <c r="H1107" s="73" t="str">
        <f>Table1[[#This Row],[Tabela]]&amp;Table1[[#This Row],[Campo]]</f>
        <v>modesg_inp_emss_bens_imoveisnome_estado</v>
      </c>
      <c r="I1107" s="3" t="s">
        <v>480</v>
      </c>
      <c r="J1107" s="50">
        <f>VLOOKUP(Table1[[#This Row],[Status]],Auxiliar!$B$16:$C$23,2,0)</f>
        <v>5</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c r="B1108" s="14" t="s">
        <v>28</v>
      </c>
      <c r="C1108" s="14" t="s">
        <v>178</v>
      </c>
      <c r="D1108" s="14" t="s">
        <v>1225</v>
      </c>
      <c r="E1108" s="3" t="s">
        <v>38</v>
      </c>
      <c r="F1108" s="14" t="s">
        <v>212</v>
      </c>
      <c r="G1108" s="14" t="s">
        <v>291</v>
      </c>
      <c r="H1108" s="73" t="str">
        <f>Table1[[#This Row],[Tabela]]&amp;Table1[[#This Row],[Campo]]</f>
        <v>modesg_inp_emss_bens_imoveisasset_class</v>
      </c>
      <c r="I1108" s="3" t="s">
        <v>480</v>
      </c>
      <c r="J1108" s="50">
        <f>VLOOKUP(Table1[[#This Row],[Status]],Auxiliar!$B$16:$C$23,2,0)</f>
        <v>5</v>
      </c>
      <c r="K1108" s="22" t="s">
        <v>1181</v>
      </c>
      <c r="L1108" s="3" t="s">
        <v>502</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c r="B1109" s="14" t="s">
        <v>28</v>
      </c>
      <c r="C1109" s="14" t="s">
        <v>178</v>
      </c>
      <c r="D1109" s="14" t="s">
        <v>1225</v>
      </c>
      <c r="E1109" s="3" t="s">
        <v>38</v>
      </c>
      <c r="F1109" s="14" t="s">
        <v>212</v>
      </c>
      <c r="G1109" s="14" t="s">
        <v>294</v>
      </c>
      <c r="H1109" s="73" t="str">
        <f>Table1[[#This Row],[Tabela]]&amp;Table1[[#This Row],[Campo]]</f>
        <v>modesg_inp_emss_bens_imoveisemission_factor_type</v>
      </c>
      <c r="I1109" s="3" t="s">
        <v>480</v>
      </c>
      <c r="J1109" s="50">
        <f>VLOOKUP(Table1[[#This Row],[Status]],Auxiliar!$B$16:$C$23,2,0)</f>
        <v>5</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c r="B1110" s="14" t="s">
        <v>28</v>
      </c>
      <c r="C1110" s="14" t="s">
        <v>178</v>
      </c>
      <c r="D1110" s="14" t="s">
        <v>1225</v>
      </c>
      <c r="E1110" s="3" t="s">
        <v>38</v>
      </c>
      <c r="F1110" s="14" t="s">
        <v>212</v>
      </c>
      <c r="G1110" s="14" t="s">
        <v>213</v>
      </c>
      <c r="H1110" s="73" t="str">
        <f>Table1[[#This Row],[Tabela]]&amp;Table1[[#This Row],[Campo]]</f>
        <v>modesg_inp_emss_bens_imoveisnome_regiao</v>
      </c>
      <c r="I1110" s="3" t="s">
        <v>480</v>
      </c>
      <c r="J1110" s="50">
        <f>VLOOKUP(Table1[[#This Row],[Status]],Auxiliar!$B$16:$C$23,2,0)</f>
        <v>5</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c r="B1111" s="14" t="s">
        <v>28</v>
      </c>
      <c r="C1111" s="14" t="s">
        <v>178</v>
      </c>
      <c r="D1111" s="14" t="s">
        <v>1225</v>
      </c>
      <c r="E1111" s="3" t="s">
        <v>38</v>
      </c>
      <c r="F1111" s="14" t="s">
        <v>212</v>
      </c>
      <c r="G1111" s="14" t="s">
        <v>295</v>
      </c>
      <c r="H1111" s="73" t="str">
        <f>Table1[[#This Row],[Tabela]]&amp;Table1[[#This Row],[Campo]]</f>
        <v>modesg_inp_emss_bens_imoveistipo_bem</v>
      </c>
      <c r="I1111" s="3" t="s">
        <v>480</v>
      </c>
      <c r="J1111" s="50">
        <f>VLOOKUP(Table1[[#This Row],[Status]],Auxiliar!$B$16:$C$23,2,0)</f>
        <v>5</v>
      </c>
      <c r="K1111" s="22" t="s">
        <v>1181</v>
      </c>
      <c r="L1111" s="22" t="s">
        <v>1161</v>
      </c>
      <c r="M1111" s="22" t="s">
        <v>1172</v>
      </c>
      <c r="N1111" s="57">
        <v>45485</v>
      </c>
      <c r="O1111" s="22">
        <f>INDEX(Auxiliar!$D$5:$F$13,MATCH(Table1[[#This Row],[Tipologia_Testes]],Auxiliar!$B$5:$B$13,0),MATCH(Table1[[#This Row],[Complexidade]],Auxiliar!$D$4:$F$4,0))</f>
        <v>0.5</v>
      </c>
      <c r="P1111" s="3" t="s">
        <v>1254</v>
      </c>
      <c r="Q1111" s="3"/>
      <c r="R1111" s="48">
        <v>45261</v>
      </c>
      <c r="S1111" s="3"/>
      <c r="T1111" s="3"/>
      <c r="U1111" s="3"/>
      <c r="V1111" s="3"/>
      <c r="W1111" s="3">
        <f>VLOOKUP(Table1[[#This Row],[Status]],Auxiliar!$B$16:$D$23,3,0)*Table1[[#This Row],[Estimação (horas)]]</f>
        <v>0.125</v>
      </c>
      <c r="X1111" s="3"/>
    </row>
    <row r="1112" spans="2:24" ht="17.399999999999999" hidden="1">
      <c r="B1112" s="14" t="s">
        <v>28</v>
      </c>
      <c r="C1112" s="14" t="s">
        <v>178</v>
      </c>
      <c r="D1112" s="14" t="s">
        <v>1225</v>
      </c>
      <c r="E1112" s="3" t="s">
        <v>38</v>
      </c>
      <c r="F1112" s="14" t="s">
        <v>212</v>
      </c>
      <c r="G1112" s="14" t="s">
        <v>296</v>
      </c>
      <c r="H1112" s="73" t="str">
        <f>Table1[[#This Row],[Tabela]]&amp;Table1[[#This Row],[Campo]]</f>
        <v>modesg_inp_emss_bens_imoveistipo_finalidade_bem</v>
      </c>
      <c r="I1112" s="3" t="s">
        <v>480</v>
      </c>
      <c r="J1112" s="50">
        <f>VLOOKUP(Table1[[#This Row],[Status]],Auxiliar!$B$16:$C$23,2,0)</f>
        <v>5</v>
      </c>
      <c r="K1112" s="22" t="s">
        <v>1181</v>
      </c>
      <c r="L1112" s="22" t="s">
        <v>1161</v>
      </c>
      <c r="M1112" s="22" t="s">
        <v>1172</v>
      </c>
      <c r="N1112" s="57">
        <v>45485</v>
      </c>
      <c r="O1112" s="22">
        <f>INDEX(Auxiliar!$D$5:$F$13,MATCH(Table1[[#This Row],[Tipologia_Testes]],Auxiliar!$B$5:$B$13,0),MATCH(Table1[[#This Row],[Complexidade]],Auxiliar!$D$4:$F$4,0))</f>
        <v>0.5</v>
      </c>
      <c r="P1112" s="3"/>
      <c r="Q1112" s="3"/>
      <c r="R1112" s="48">
        <v>45261</v>
      </c>
      <c r="S1112" s="3"/>
      <c r="T1112" s="3"/>
      <c r="U1112" s="3"/>
      <c r="V1112" s="3"/>
      <c r="W1112" s="3">
        <f>VLOOKUP(Table1[[#This Row],[Status]],Auxiliar!$B$16:$D$23,3,0)*Table1[[#This Row],[Estimação (horas)]]</f>
        <v>0.125</v>
      </c>
      <c r="X1112" s="3"/>
    </row>
    <row r="1113" spans="2:24" ht="17.399999999999999" hidden="1">
      <c r="B1113" s="14" t="s">
        <v>28</v>
      </c>
      <c r="C1113" s="14" t="s">
        <v>178</v>
      </c>
      <c r="D1113" s="14" t="s">
        <v>1225</v>
      </c>
      <c r="E1113" s="3" t="s">
        <v>38</v>
      </c>
      <c r="F1113" s="14" t="s">
        <v>212</v>
      </c>
      <c r="G1113" s="14" t="s">
        <v>47</v>
      </c>
      <c r="H1113" s="73" t="str">
        <f>Table1[[#This Row],[Tabela]]&amp;Table1[[#This Row],[Campo]]</f>
        <v>modesg_inp_emss_bens_imoveisepc</v>
      </c>
      <c r="I1113" s="3" t="s">
        <v>480</v>
      </c>
      <c r="J1113" s="50">
        <f>VLOOKUP(Table1[[#This Row],[Status]],Auxiliar!$B$16:$C$23,2,0)</f>
        <v>5</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c r="B1114" s="14" t="s">
        <v>28</v>
      </c>
      <c r="C1114" s="14" t="s">
        <v>178</v>
      </c>
      <c r="D1114" s="14" t="s">
        <v>1225</v>
      </c>
      <c r="E1114" s="3" t="s">
        <v>38</v>
      </c>
      <c r="F1114" s="14" t="s">
        <v>212</v>
      </c>
      <c r="G1114" s="14" t="s">
        <v>297</v>
      </c>
      <c r="H1114" s="73" t="str">
        <f>Table1[[#This Row],[Tabela]]&amp;Table1[[#This Row],[Campo]]</f>
        <v>modesg_inp_emss_bens_imoveisflg_ftr_emss_area</v>
      </c>
      <c r="I1114" s="3" t="s">
        <v>480</v>
      </c>
      <c r="J1114" s="50">
        <f>VLOOKUP(Table1[[#This Row],[Status]],Auxiliar!$B$16:$C$23,2,0)</f>
        <v>5</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c r="B1115" s="14" t="s">
        <v>28</v>
      </c>
      <c r="C1115" s="14" t="s">
        <v>178</v>
      </c>
      <c r="D1115" s="14" t="s">
        <v>1225</v>
      </c>
      <c r="E1115" s="3" t="s">
        <v>38</v>
      </c>
      <c r="F1115" s="14" t="s">
        <v>212</v>
      </c>
      <c r="G1115" s="14" t="s">
        <v>221</v>
      </c>
      <c r="H1115" s="73" t="str">
        <f>Table1[[#This Row],[Tabela]]&amp;Table1[[#This Row],[Campo]]</f>
        <v>modesg_inp_emss_bens_imoveisnome_unidade_funcional</v>
      </c>
      <c r="I1115" s="3" t="s">
        <v>480</v>
      </c>
      <c r="J1115" s="50">
        <f>VLOOKUP(Table1[[#This Row],[Status]],Auxiliar!$B$16:$C$23,2,0)</f>
        <v>5</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c r="B1116" s="14" t="s">
        <v>28</v>
      </c>
      <c r="C1116" s="14" t="s">
        <v>178</v>
      </c>
      <c r="D1116" s="14" t="s">
        <v>1225</v>
      </c>
      <c r="E1116" s="3" t="s">
        <v>38</v>
      </c>
      <c r="F1116" s="14" t="s">
        <v>212</v>
      </c>
      <c r="G1116" s="14" t="s">
        <v>222</v>
      </c>
      <c r="H1116" s="73" t="str">
        <f>Table1[[#This Row],[Tabela]]&amp;Table1[[#This Row],[Campo]]</f>
        <v>modesg_inp_emss_bens_imoveisunidade_funcional</v>
      </c>
      <c r="I1116" s="3" t="s">
        <v>480</v>
      </c>
      <c r="J1116" s="50">
        <f>VLOOKUP(Table1[[#This Row],[Status]],Auxiliar!$B$16:$C$23,2,0)</f>
        <v>5</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c r="B1117" s="14" t="s">
        <v>28</v>
      </c>
      <c r="C1117" s="14" t="s">
        <v>178</v>
      </c>
      <c r="D1117" s="14" t="s">
        <v>1225</v>
      </c>
      <c r="E1117" s="3" t="s">
        <v>38</v>
      </c>
      <c r="F1117" s="14" t="s">
        <v>212</v>
      </c>
      <c r="G1117" s="14" t="s">
        <v>223</v>
      </c>
      <c r="H1117" s="73" t="str">
        <f>Table1[[#This Row],[Tabela]]&amp;Table1[[#This Row],[Campo]]</f>
        <v>modesg_inp_emss_bens_imoveisnome_fator_emissao</v>
      </c>
      <c r="I1117" s="3" t="s">
        <v>480</v>
      </c>
      <c r="J1117" s="50">
        <f>VLOOKUP(Table1[[#This Row],[Status]],Auxiliar!$B$16:$C$23,2,0)</f>
        <v>5</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c r="B1118" s="14" t="s">
        <v>28</v>
      </c>
      <c r="C1118" s="14" t="s">
        <v>178</v>
      </c>
      <c r="D1118" s="14" t="s">
        <v>1225</v>
      </c>
      <c r="E1118" s="3" t="s">
        <v>38</v>
      </c>
      <c r="F1118" s="14" t="s">
        <v>212</v>
      </c>
      <c r="G1118" s="14" t="s">
        <v>298</v>
      </c>
      <c r="H1118" s="73" t="str">
        <f>Table1[[#This Row],[Tabela]]&amp;Table1[[#This Row],[Campo]]</f>
        <v>modesg_inp_emss_bens_imoveisunidade_fator_emissao</v>
      </c>
      <c r="I1118" s="3" t="s">
        <v>480</v>
      </c>
      <c r="J1118" s="50">
        <f>VLOOKUP(Table1[[#This Row],[Status]],Auxiliar!$B$16:$C$23,2,0)</f>
        <v>5</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c r="B1119" s="14" t="s">
        <v>28</v>
      </c>
      <c r="C1119" s="14" t="s">
        <v>178</v>
      </c>
      <c r="D1119" s="14" t="s">
        <v>1225</v>
      </c>
      <c r="E1119" s="3" t="s">
        <v>38</v>
      </c>
      <c r="F1119" s="14" t="s">
        <v>212</v>
      </c>
      <c r="G1119" s="14" t="s">
        <v>50</v>
      </c>
      <c r="H1119" s="73" t="str">
        <f>Table1[[#This Row],[Tabela]]&amp;Table1[[#This Row],[Campo]]</f>
        <v>modesg_inp_emss_bens_imoveisscore_qualidade</v>
      </c>
      <c r="I1119" s="3" t="s">
        <v>480</v>
      </c>
      <c r="J1119" s="50">
        <f>VLOOKUP(Table1[[#This Row],[Status]],Auxiliar!$B$16:$C$23,2,0)</f>
        <v>5</v>
      </c>
      <c r="K1119" s="22" t="s">
        <v>1181</v>
      </c>
      <c r="L1119" s="3" t="s">
        <v>1152</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c r="B1120" s="14" t="s">
        <v>28</v>
      </c>
      <c r="C1120" s="14" t="s">
        <v>178</v>
      </c>
      <c r="D1120" s="14" t="s">
        <v>1225</v>
      </c>
      <c r="E1120" s="3" t="s">
        <v>38</v>
      </c>
      <c r="F1120" s="14" t="s">
        <v>212</v>
      </c>
      <c r="G1120" s="14" t="s">
        <v>299</v>
      </c>
      <c r="H1120" s="73" t="str">
        <f>Table1[[#This Row],[Tabela]]&amp;Table1[[#This Row],[Campo]]</f>
        <v>modesg_inp_emss_bens_imoveisscp_ftr_emss_ano1</v>
      </c>
      <c r="I1120" s="3" t="s">
        <v>480</v>
      </c>
      <c r="J1120" s="50">
        <f>VLOOKUP(Table1[[#This Row],[Status]],Auxiliar!$B$16:$C$23,2,0)</f>
        <v>5</v>
      </c>
      <c r="K1120" s="22" t="s">
        <v>1181</v>
      </c>
      <c r="L1120" s="3" t="s">
        <v>502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c r="B1121" s="14" t="s">
        <v>28</v>
      </c>
      <c r="C1121" s="14" t="s">
        <v>178</v>
      </c>
      <c r="D1121" s="14" t="s">
        <v>1225</v>
      </c>
      <c r="E1121" s="3" t="s">
        <v>38</v>
      </c>
      <c r="F1121" s="14" t="s">
        <v>212</v>
      </c>
      <c r="G1121" s="14" t="s">
        <v>225</v>
      </c>
      <c r="H1121" s="73" t="str">
        <f>Table1[[#This Row],[Tabela]]&amp;Table1[[#This Row],[Campo]]</f>
        <v>modesg_inp_emss_bens_imoveisscp1_ftr_emss</v>
      </c>
      <c r="I1121" s="3" t="s">
        <v>480</v>
      </c>
      <c r="J1121" s="50">
        <f>VLOOKUP(Table1[[#This Row],[Status]],Auxiliar!$B$16:$C$23,2,0)</f>
        <v>5</v>
      </c>
      <c r="K1121" s="22" t="s">
        <v>1158</v>
      </c>
      <c r="L1121" s="22" t="s">
        <v>1161</v>
      </c>
      <c r="M1121" s="22" t="s">
        <v>1172</v>
      </c>
      <c r="N1121" s="57">
        <v>45485</v>
      </c>
      <c r="O1121" s="22">
        <f>INDEX(Auxiliar!$D$5:$F$13,MATCH(Table1[[#This Row],[Tipologia_Testes]],Auxiliar!$B$5:$B$13,0),MATCH(Table1[[#This Row],[Complexidade]],Auxiliar!$D$4:$F$4,0))</f>
        <v>0.1</v>
      </c>
      <c r="P1121" s="3" t="s">
        <v>1255</v>
      </c>
      <c r="Q1121" s="3"/>
      <c r="R1121" s="48">
        <v>45261</v>
      </c>
      <c r="S1121" s="3"/>
      <c r="T1121" s="3"/>
      <c r="U1121" s="3"/>
      <c r="V1121" s="3"/>
      <c r="W1121" s="3">
        <f>VLOOKUP(Table1[[#This Row],[Status]],Auxiliar!$B$16:$D$23,3,0)*Table1[[#This Row],[Estimação (horas)]]</f>
        <v>2.5000000000000001E-2</v>
      </c>
      <c r="X1121" s="3"/>
    </row>
    <row r="1122" spans="2:24" ht="17.399999999999999" hidden="1">
      <c r="B1122" s="14" t="s">
        <v>28</v>
      </c>
      <c r="C1122" s="14" t="s">
        <v>178</v>
      </c>
      <c r="D1122" s="14" t="s">
        <v>1225</v>
      </c>
      <c r="E1122" s="3" t="s">
        <v>38</v>
      </c>
      <c r="F1122" s="14" t="s">
        <v>212</v>
      </c>
      <c r="G1122" s="14" t="s">
        <v>225</v>
      </c>
      <c r="H1122" s="73" t="str">
        <f>Table1[[#This Row],[Tabela]]&amp;Table1[[#This Row],[Campo]]</f>
        <v>modesg_inp_emss_bens_imoveisscp1_ftr_emss</v>
      </c>
      <c r="I1122" s="3" t="s">
        <v>480</v>
      </c>
      <c r="J1122" s="50">
        <f>VLOOKUP(Table1[[#This Row],[Status]],Auxiliar!$B$16:$C$23,2,0)</f>
        <v>5</v>
      </c>
      <c r="K1122" s="22" t="s">
        <v>1181</v>
      </c>
      <c r="L1122" s="22" t="s">
        <v>1161</v>
      </c>
      <c r="M1122" s="22" t="s">
        <v>1172</v>
      </c>
      <c r="N1122" s="57">
        <v>45485</v>
      </c>
      <c r="O1122" s="22">
        <f>INDEX(Auxiliar!$D$5:$F$13,MATCH(Table1[[#This Row],[Tipologia_Testes]],Auxiliar!$B$5:$B$13,0),MATCH(Table1[[#This Row],[Complexidade]],Auxiliar!$D$4:$F$4,0))</f>
        <v>0.5</v>
      </c>
      <c r="P1122" s="3"/>
      <c r="Q1122" s="3"/>
      <c r="R1122" s="48">
        <v>45261</v>
      </c>
      <c r="S1122" s="3"/>
      <c r="T1122" s="3"/>
      <c r="U1122" s="3"/>
      <c r="V1122" s="3"/>
      <c r="W1122" s="3">
        <f>VLOOKUP(Table1[[#This Row],[Status]],Auxiliar!$B$16:$D$23,3,0)*Table1[[#This Row],[Estimação (horas)]]</f>
        <v>0.125</v>
      </c>
      <c r="X1122" s="3"/>
    </row>
    <row r="1123" spans="2:24" ht="17.399999999999999" hidden="1">
      <c r="B1123" s="14" t="s">
        <v>28</v>
      </c>
      <c r="C1123" s="14" t="s">
        <v>178</v>
      </c>
      <c r="D1123" s="14" t="s">
        <v>1225</v>
      </c>
      <c r="E1123" s="3" t="s">
        <v>38</v>
      </c>
      <c r="F1123" s="14" t="s">
        <v>212</v>
      </c>
      <c r="G1123" s="14" t="s">
        <v>226</v>
      </c>
      <c r="H1123" s="73" t="str">
        <f>Table1[[#This Row],[Tabela]]&amp;Table1[[#This Row],[Campo]]</f>
        <v>modesg_inp_emss_bens_imoveisscp2_ftr_emss</v>
      </c>
      <c r="I1123" s="3" t="s">
        <v>480</v>
      </c>
      <c r="J1123" s="50">
        <f>VLOOKUP(Table1[[#This Row],[Status]],Auxiliar!$B$16:$C$23,2,0)</f>
        <v>5</v>
      </c>
      <c r="K1123" s="22" t="s">
        <v>1158</v>
      </c>
      <c r="L1123" s="22" t="s">
        <v>1161</v>
      </c>
      <c r="M1123" s="22" t="s">
        <v>1172</v>
      </c>
      <c r="N1123" s="57">
        <v>45485</v>
      </c>
      <c r="O1123" s="22">
        <f>INDEX(Auxiliar!$D$5:$F$13,MATCH(Table1[[#This Row],[Tipologia_Testes]],Auxiliar!$B$5:$B$13,0),MATCH(Table1[[#This Row],[Complexidade]],Auxiliar!$D$4:$F$4,0))</f>
        <v>0.1</v>
      </c>
      <c r="P1123" s="3" t="s">
        <v>1255</v>
      </c>
      <c r="Q1123" s="3"/>
      <c r="R1123" s="48">
        <v>45261</v>
      </c>
      <c r="S1123" s="3"/>
      <c r="T1123" s="3"/>
      <c r="U1123" s="3"/>
      <c r="V1123" s="3"/>
      <c r="W1123" s="3">
        <f>VLOOKUP(Table1[[#This Row],[Status]],Auxiliar!$B$16:$D$23,3,0)*Table1[[#This Row],[Estimação (horas)]]</f>
        <v>2.5000000000000001E-2</v>
      </c>
      <c r="X1123" s="3"/>
    </row>
    <row r="1124" spans="2:24" ht="17.399999999999999" hidden="1">
      <c r="B1124" s="14" t="s">
        <v>28</v>
      </c>
      <c r="C1124" s="14" t="s">
        <v>178</v>
      </c>
      <c r="D1124" s="14" t="s">
        <v>1225</v>
      </c>
      <c r="E1124" s="3" t="s">
        <v>38</v>
      </c>
      <c r="F1124" s="14" t="s">
        <v>212</v>
      </c>
      <c r="G1124" s="14" t="s">
        <v>226</v>
      </c>
      <c r="H1124" s="73" t="str">
        <f>Table1[[#This Row],[Tabela]]&amp;Table1[[#This Row],[Campo]]</f>
        <v>modesg_inp_emss_bens_imoveisscp2_ftr_emss</v>
      </c>
      <c r="I1124" s="3" t="s">
        <v>480</v>
      </c>
      <c r="J1124" s="50">
        <f>VLOOKUP(Table1[[#This Row],[Status]],Auxiliar!$B$16:$C$23,2,0)</f>
        <v>5</v>
      </c>
      <c r="K1124" s="22" t="s">
        <v>1181</v>
      </c>
      <c r="L1124" s="22" t="s">
        <v>1161</v>
      </c>
      <c r="M1124" s="22" t="s">
        <v>1172</v>
      </c>
      <c r="N1124" s="57">
        <v>45485</v>
      </c>
      <c r="O1124" s="22">
        <f>INDEX(Auxiliar!$D$5:$F$13,MATCH(Table1[[#This Row],[Tipologia_Testes]],Auxiliar!$B$5:$B$13,0),MATCH(Table1[[#This Row],[Complexidade]],Auxiliar!$D$4:$F$4,0))</f>
        <v>0.5</v>
      </c>
      <c r="P1124" s="3"/>
      <c r="Q1124" s="3"/>
      <c r="R1124" s="48">
        <v>45261</v>
      </c>
      <c r="S1124" s="3"/>
      <c r="T1124" s="3"/>
      <c r="U1124" s="3"/>
      <c r="V1124" s="3"/>
      <c r="W1124" s="3">
        <f>VLOOKUP(Table1[[#This Row],[Status]],Auxiliar!$B$16:$D$23,3,0)*Table1[[#This Row],[Estimação (horas)]]</f>
        <v>0.125</v>
      </c>
      <c r="X1124" s="3"/>
    </row>
    <row r="1125" spans="2:24" ht="17.399999999999999" hidden="1">
      <c r="B1125" s="21" t="s">
        <v>28</v>
      </c>
      <c r="C1125" s="21" t="s">
        <v>178</v>
      </c>
      <c r="D1125" s="14" t="s">
        <v>1225</v>
      </c>
      <c r="E1125" s="3" t="s">
        <v>38</v>
      </c>
      <c r="F1125" s="21" t="s">
        <v>212</v>
      </c>
      <c r="G1125" s="21" t="s">
        <v>1256</v>
      </c>
      <c r="H1125" s="74" t="str">
        <f>Table1[[#This Row],[Tabela]]&amp;Table1[[#This Row],[Campo]]</f>
        <v>modesg_inp_emss_bens_imoveistipo_fator_emissao</v>
      </c>
      <c r="I1125" s="3" t="s">
        <v>480</v>
      </c>
      <c r="J1125" s="49">
        <f>VLOOKUP(Table1[[#This Row],[Status]],Auxiliar!$B$16:$C$23,2,0)</f>
        <v>5</v>
      </c>
      <c r="K1125" s="46" t="s">
        <v>1181</v>
      </c>
      <c r="L1125" s="22" t="s">
        <v>1161</v>
      </c>
      <c r="M1125" s="22" t="s">
        <v>1172</v>
      </c>
      <c r="N1125" s="57">
        <v>45485</v>
      </c>
      <c r="O1125" s="22">
        <f>INDEX(Auxiliar!$D$5:$F$13,MATCH(Table1[[#This Row],[Tipologia_Testes]],Auxiliar!$B$5:$B$13,0),MATCH(Table1[[#This Row],[Complexidade]],Auxiliar!$D$4:$F$4,0))</f>
        <v>0.5</v>
      </c>
      <c r="P1125" s="33"/>
      <c r="Q1125" s="33"/>
      <c r="R1125" s="56">
        <v>45261</v>
      </c>
      <c r="S1125" s="33"/>
      <c r="T1125" s="33"/>
      <c r="U1125" s="33"/>
      <c r="V1125" s="33"/>
      <c r="W1125" s="3">
        <f>VLOOKUP(Table1[[#This Row],[Status]],Auxiliar!$B$16:$D$23,3,0)*Table1[[#This Row],[Estimação (horas)]]</f>
        <v>0.125</v>
      </c>
      <c r="X1125" s="33"/>
    </row>
    <row r="1126" spans="2:24" ht="34.799999999999997" hidden="1">
      <c r="B1126" s="40" t="s">
        <v>28</v>
      </c>
      <c r="C1126" s="40" t="s">
        <v>28</v>
      </c>
      <c r="D1126" s="37" t="s">
        <v>325</v>
      </c>
      <c r="E1126" s="127" t="s">
        <v>1257</v>
      </c>
      <c r="F1126" s="41" t="s">
        <v>323</v>
      </c>
      <c r="G1126" s="39" t="s">
        <v>324</v>
      </c>
      <c r="H1126" s="75" t="str">
        <f>Table1[[#This Row],[Tabela]]&amp;Table1[[#This Row],[Campo]]</f>
        <v>lt003_entitynace_esg</v>
      </c>
      <c r="I1126" s="3" t="s">
        <v>30</v>
      </c>
      <c r="J1126" s="49">
        <f>VLOOKUP(Table1[[#This Row],[Status]],Auxiliar!$B$16:$C$23,2,0)</f>
        <v>7</v>
      </c>
      <c r="K1126" s="49" t="s">
        <v>1154</v>
      </c>
      <c r="L1126" s="50" t="s">
        <v>1161</v>
      </c>
      <c r="M1126" s="22" t="s">
        <v>1162</v>
      </c>
      <c r="N1126" s="57">
        <v>45485</v>
      </c>
      <c r="O1126" s="22">
        <f>INDEX(Auxiliar!$D$5:$F$13,MATCH(Table1[[#This Row],[Tipologia_Testes]],Auxiliar!$B$5:$B$13,0),MATCH(Table1[[#This Row],[Complexidade]],Auxiliar!$D$4:$F$4,0))</f>
        <v>2</v>
      </c>
      <c r="P1126" s="51"/>
      <c r="Q1126" s="141"/>
      <c r="R1126" s="142">
        <v>45261</v>
      </c>
      <c r="S1126" s="141"/>
      <c r="T1126" s="141"/>
      <c r="U1126" s="141"/>
      <c r="V1126" s="141"/>
      <c r="W1126" s="3">
        <f>VLOOKUP(Table1[[#This Row],[Status]],Auxiliar!$B$16:$D$23,3,0)*Table1[[#This Row],[Estimação (horas)]]</f>
        <v>0</v>
      </c>
      <c r="X1126" s="141"/>
    </row>
    <row r="1127" spans="2:24" ht="34.799999999999997" hidden="1">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1155</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1158</v>
      </c>
      <c r="L1128" s="50" t="s">
        <v>1161</v>
      </c>
      <c r="M1128" s="22" t="s">
        <v>1162</v>
      </c>
      <c r="N1128" s="57">
        <v>45485</v>
      </c>
      <c r="O1128" s="22">
        <f>INDEX(Auxiliar!$D$5:$F$13,MATCH(Table1[[#This Row],[Tipologia_Testes]],Auxiliar!$B$5:$B$13,0),MATCH(Table1[[#This Row],[Complexidade]],Auxiliar!$D$4:$F$4,0))</f>
        <v>0.1</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312</v>
      </c>
      <c r="E1129" s="41" t="s">
        <v>247</v>
      </c>
      <c r="F1129" s="41" t="s">
        <v>323</v>
      </c>
      <c r="G1129" s="39" t="s">
        <v>326</v>
      </c>
      <c r="H1129" s="75" t="str">
        <f>Table1[[#This Row],[Tabela]]&amp;Table1[[#This Row],[Campo]]</f>
        <v>lt003_entitytxnmy_elgbl_capex_ccm</v>
      </c>
      <c r="I1129" s="3" t="s">
        <v>30</v>
      </c>
      <c r="J1129" s="49">
        <f>VLOOKUP(Table1[[#This Row],[Status]],Auxiliar!$B$16:$C$23,2,0)</f>
        <v>7</v>
      </c>
      <c r="K1129" s="49" t="s">
        <v>1154</v>
      </c>
      <c r="L1129" s="50" t="s">
        <v>1161</v>
      </c>
      <c r="M1129" s="22" t="s">
        <v>1162</v>
      </c>
      <c r="N1129" s="57">
        <v>45485</v>
      </c>
      <c r="O1129" s="22">
        <f>INDEX(Auxiliar!$D$5:$F$13,MATCH(Table1[[#This Row],[Tipologia_Testes]],Auxiliar!$B$5:$B$13,0),MATCH(Table1[[#This Row],[Complexidade]],Auxiliar!$D$4:$F$4,0))</f>
        <v>2</v>
      </c>
      <c r="P1129" s="51"/>
      <c r="Q1129" s="141"/>
      <c r="R1129" s="142">
        <v>45261</v>
      </c>
      <c r="S1129" s="141"/>
      <c r="T1129" s="141"/>
      <c r="U1129" s="141"/>
      <c r="V1129" s="141"/>
      <c r="W1129" s="3">
        <f>VLOOKUP(Table1[[#This Row],[Status]],Auxiliar!$B$16:$D$23,3,0)*Table1[[#This Row],[Estimação (horas)]]</f>
        <v>0</v>
      </c>
      <c r="X1129" s="141"/>
    </row>
    <row r="1130" spans="2:24" ht="17.399999999999999" hidden="1">
      <c r="B1130" s="40" t="s">
        <v>28</v>
      </c>
      <c r="C1130" s="40" t="s">
        <v>28</v>
      </c>
      <c r="D1130" s="40" t="s">
        <v>312</v>
      </c>
      <c r="E1130" s="40" t="s">
        <v>247</v>
      </c>
      <c r="F1130" s="40" t="s">
        <v>323</v>
      </c>
      <c r="G1130" s="40" t="s">
        <v>326</v>
      </c>
      <c r="H1130" s="74" t="str">
        <f>Table1[[#This Row],[Tabela]]&amp;Table1[[#This Row],[Campo]]</f>
        <v>lt003_entitytxnmy_elgbl_capex_ccm</v>
      </c>
      <c r="I1130" s="3" t="s">
        <v>30</v>
      </c>
      <c r="J1130" s="49">
        <f>VLOOKUP(Table1[[#This Row],[Status]],Auxiliar!$B$16:$C$23,2,0)</f>
        <v>7</v>
      </c>
      <c r="K1130" s="49" t="s">
        <v>1155</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1158</v>
      </c>
      <c r="L1131" s="50" t="s">
        <v>1161</v>
      </c>
      <c r="M1131" s="22" t="s">
        <v>1162</v>
      </c>
      <c r="N1131" s="57">
        <v>45485</v>
      </c>
      <c r="O1131" s="22">
        <f>INDEX(Auxiliar!$D$5:$F$13,MATCH(Table1[[#This Row],[Tipologia_Testes]],Auxiliar!$B$5:$B$13,0),MATCH(Table1[[#This Row],[Complexidade]],Auxiliar!$D$4:$F$4,0))</f>
        <v>0.1</v>
      </c>
      <c r="P1131" s="51"/>
      <c r="Q1131" s="141"/>
      <c r="R1131" s="142">
        <v>45261</v>
      </c>
      <c r="S1131" s="141"/>
      <c r="T1131" s="141"/>
      <c r="U1131" s="141"/>
      <c r="V1131" s="141"/>
      <c r="W1131" s="3">
        <f>VLOOKUP(Table1[[#This Row],[Status]],Auxiliar!$B$16:$D$23,3,0)*Table1[[#This Row],[Estimação (horas)]]</f>
        <v>0</v>
      </c>
      <c r="X1131" s="141"/>
    </row>
    <row r="1132" spans="2:24" ht="34.799999999999997" hidden="1">
      <c r="B1132" s="40" t="s">
        <v>28</v>
      </c>
      <c r="C1132" s="40" t="s">
        <v>28</v>
      </c>
      <c r="D1132" s="39" t="s">
        <v>312</v>
      </c>
      <c r="E1132" s="41" t="s">
        <v>243</v>
      </c>
      <c r="F1132" s="41" t="s">
        <v>323</v>
      </c>
      <c r="G1132" s="39" t="s">
        <v>327</v>
      </c>
      <c r="H1132" s="75" t="str">
        <f>Table1[[#This Row],[Tabela]]&amp;Table1[[#This Row],[Campo]]</f>
        <v>lt003_entitytxnmy_elgbl_trnvr_ccm</v>
      </c>
      <c r="I1132" s="3" t="s">
        <v>30</v>
      </c>
      <c r="J1132" s="49">
        <f>VLOOKUP(Table1[[#This Row],[Status]],Auxiliar!$B$16:$C$23,2,0)</f>
        <v>7</v>
      </c>
      <c r="K1132" s="49" t="s">
        <v>1154</v>
      </c>
      <c r="L1132" s="50" t="s">
        <v>1161</v>
      </c>
      <c r="M1132" s="22" t="s">
        <v>1162</v>
      </c>
      <c r="N1132" s="57">
        <v>45485</v>
      </c>
      <c r="O1132" s="22">
        <f>INDEX(Auxiliar!$D$5:$F$13,MATCH(Table1[[#This Row],[Tipologia_Testes]],Auxiliar!$B$5:$B$13,0),MATCH(Table1[[#This Row],[Complexidade]],Auxiliar!$D$4:$F$4,0))</f>
        <v>2</v>
      </c>
      <c r="P1132" s="51"/>
      <c r="Q1132" s="141"/>
      <c r="R1132" s="142">
        <v>45261</v>
      </c>
      <c r="S1132" s="141"/>
      <c r="T1132" s="141"/>
      <c r="U1132" s="141"/>
      <c r="V1132" s="141"/>
      <c r="W1132" s="3">
        <f>VLOOKUP(Table1[[#This Row],[Status]],Auxiliar!$B$16:$D$23,3,0)*Table1[[#This Row],[Estimação (horas)]]</f>
        <v>0</v>
      </c>
      <c r="X1132" s="141"/>
    </row>
    <row r="1133" spans="2:24" ht="17.399999999999999" hidden="1">
      <c r="B1133" s="40" t="s">
        <v>28</v>
      </c>
      <c r="C1133" s="40" t="s">
        <v>28</v>
      </c>
      <c r="D1133" s="40" t="s">
        <v>312</v>
      </c>
      <c r="E1133" s="40" t="s">
        <v>243</v>
      </c>
      <c r="F1133" s="40" t="s">
        <v>323</v>
      </c>
      <c r="G1133" s="40" t="s">
        <v>327</v>
      </c>
      <c r="H1133" s="74" t="str">
        <f>Table1[[#This Row],[Tabela]]&amp;Table1[[#This Row],[Campo]]</f>
        <v>lt003_entitytxnmy_elgbl_trnvr_ccm</v>
      </c>
      <c r="I1133" s="3" t="s">
        <v>30</v>
      </c>
      <c r="J1133" s="49">
        <f>VLOOKUP(Table1[[#This Row],[Status]],Auxiliar!$B$16:$C$23,2,0)</f>
        <v>7</v>
      </c>
      <c r="K1133" s="49" t="s">
        <v>1155</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1158</v>
      </c>
      <c r="L1134" s="50" t="s">
        <v>1161</v>
      </c>
      <c r="M1134" s="22" t="s">
        <v>1162</v>
      </c>
      <c r="N1134" s="57">
        <v>45485</v>
      </c>
      <c r="O1134" s="22">
        <f>INDEX(Auxiliar!$D$5:$F$13,MATCH(Table1[[#This Row],[Tipologia_Testes]],Auxiliar!$B$5:$B$13,0),MATCH(Table1[[#This Row],[Complexidade]],Auxiliar!$D$4:$F$4,0))</f>
        <v>0.1</v>
      </c>
      <c r="P1134" s="51"/>
      <c r="Q1134" s="141"/>
      <c r="R1134" s="142">
        <v>45261</v>
      </c>
      <c r="S1134" s="141"/>
      <c r="T1134" s="141"/>
      <c r="U1134" s="141"/>
      <c r="V1134" s="141"/>
      <c r="W1134" s="3">
        <f>VLOOKUP(Table1[[#This Row],[Status]],Auxiliar!$B$16:$D$23,3,0)*Table1[[#This Row],[Estimação (horas)]]</f>
        <v>0</v>
      </c>
      <c r="X1134" s="141"/>
    </row>
    <row r="1135" spans="2:24" ht="34.799999999999997" hidden="1">
      <c r="B1135" s="40" t="s">
        <v>28</v>
      </c>
      <c r="C1135" s="40" t="s">
        <v>28</v>
      </c>
      <c r="D1135" s="37" t="s">
        <v>312</v>
      </c>
      <c r="E1135" s="41" t="s">
        <v>240</v>
      </c>
      <c r="F1135" s="41" t="s">
        <v>323</v>
      </c>
      <c r="G1135" s="39" t="s">
        <v>328</v>
      </c>
      <c r="H1135" s="75" t="str">
        <f>Table1[[#This Row],[Tabela]]&amp;Table1[[#This Row],[Campo]]</f>
        <v>lt003_entitytxnmy_elgbl_capex_cca</v>
      </c>
      <c r="I1135" s="3" t="s">
        <v>30</v>
      </c>
      <c r="J1135" s="49">
        <f>VLOOKUP(Table1[[#This Row],[Status]],Auxiliar!$B$16:$C$23,2,0)</f>
        <v>7</v>
      </c>
      <c r="K1135" s="49" t="s">
        <v>1154</v>
      </c>
      <c r="L1135" s="50" t="s">
        <v>1161</v>
      </c>
      <c r="M1135" s="22" t="s">
        <v>1162</v>
      </c>
      <c r="N1135" s="57">
        <v>45485</v>
      </c>
      <c r="O1135" s="22">
        <f>INDEX(Auxiliar!$D$5:$F$13,MATCH(Table1[[#This Row],[Tipologia_Testes]],Auxiliar!$B$5:$B$13,0),MATCH(Table1[[#This Row],[Complexidade]],Auxiliar!$D$4:$F$4,0))</f>
        <v>2</v>
      </c>
      <c r="P1135" s="51"/>
      <c r="Q1135" s="141"/>
      <c r="R1135" s="142">
        <v>45261</v>
      </c>
      <c r="S1135" s="141"/>
      <c r="T1135" s="141"/>
      <c r="U1135" s="141"/>
      <c r="V1135" s="141"/>
      <c r="W1135" s="3">
        <f>VLOOKUP(Table1[[#This Row],[Status]],Auxiliar!$B$16:$D$23,3,0)*Table1[[#This Row],[Estimação (horas)]]</f>
        <v>0</v>
      </c>
      <c r="X1135" s="141"/>
    </row>
    <row r="1136" spans="2:24" ht="17.399999999999999" hidden="1">
      <c r="B1136" s="40" t="s">
        <v>28</v>
      </c>
      <c r="C1136" s="40" t="s">
        <v>28</v>
      </c>
      <c r="D1136" s="40" t="s">
        <v>312</v>
      </c>
      <c r="E1136" s="40" t="s">
        <v>240</v>
      </c>
      <c r="F1136" s="40" t="s">
        <v>323</v>
      </c>
      <c r="G1136" s="40" t="s">
        <v>328</v>
      </c>
      <c r="H1136" s="74" t="str">
        <f>Table1[[#This Row],[Tabela]]&amp;Table1[[#This Row],[Campo]]</f>
        <v>lt003_entitytxnmy_elgbl_capex_cca</v>
      </c>
      <c r="I1136" s="3" t="s">
        <v>30</v>
      </c>
      <c r="J1136" s="49">
        <f>VLOOKUP(Table1[[#This Row],[Status]],Auxiliar!$B$16:$C$23,2,0)</f>
        <v>7</v>
      </c>
      <c r="K1136" s="49" t="s">
        <v>1155</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1158</v>
      </c>
      <c r="L1137" s="50" t="s">
        <v>1161</v>
      </c>
      <c r="M1137" s="22" t="s">
        <v>1162</v>
      </c>
      <c r="N1137" s="57">
        <v>45485</v>
      </c>
      <c r="O1137" s="22">
        <f>INDEX(Auxiliar!$D$5:$F$13,MATCH(Table1[[#This Row],[Tipologia_Testes]],Auxiliar!$B$5:$B$13,0),MATCH(Table1[[#This Row],[Complexidade]],Auxiliar!$D$4:$F$4,0))</f>
        <v>0.1</v>
      </c>
      <c r="P1137" s="51"/>
      <c r="Q1137" s="141"/>
      <c r="R1137" s="142">
        <v>45261</v>
      </c>
      <c r="S1137" s="141"/>
      <c r="T1137" s="141"/>
      <c r="U1137" s="141"/>
      <c r="V1137" s="141"/>
      <c r="W1137" s="3">
        <f>VLOOKUP(Table1[[#This Row],[Status]],Auxiliar!$B$16:$D$23,3,0)*Table1[[#This Row],[Estimação (horas)]]</f>
        <v>0</v>
      </c>
      <c r="X1137" s="141"/>
    </row>
    <row r="1138" spans="2:24" ht="34.799999999999997" hidden="1">
      <c r="B1138" s="40" t="s">
        <v>28</v>
      </c>
      <c r="C1138" s="40" t="s">
        <v>28</v>
      </c>
      <c r="D1138" s="39" t="s">
        <v>312</v>
      </c>
      <c r="E1138" s="41" t="s">
        <v>237</v>
      </c>
      <c r="F1138" s="41" t="s">
        <v>323</v>
      </c>
      <c r="G1138" s="39" t="s">
        <v>329</v>
      </c>
      <c r="H1138" s="75" t="str">
        <f>Table1[[#This Row],[Tabela]]&amp;Table1[[#This Row],[Campo]]</f>
        <v>lt003_entitytxnmy_elgbl_trnvr_cca</v>
      </c>
      <c r="I1138" s="3" t="s">
        <v>30</v>
      </c>
      <c r="J1138" s="49">
        <f>VLOOKUP(Table1[[#This Row],[Status]],Auxiliar!$B$16:$C$23,2,0)</f>
        <v>7</v>
      </c>
      <c r="K1138" s="49" t="s">
        <v>1154</v>
      </c>
      <c r="L1138" s="50" t="s">
        <v>1161</v>
      </c>
      <c r="M1138" s="22" t="s">
        <v>1162</v>
      </c>
      <c r="N1138" s="57">
        <v>45485</v>
      </c>
      <c r="O1138" s="22">
        <f>INDEX(Auxiliar!$D$5:$F$13,MATCH(Table1[[#This Row],[Tipologia_Testes]],Auxiliar!$B$5:$B$13,0),MATCH(Table1[[#This Row],[Complexidade]],Auxiliar!$D$4:$F$4,0))</f>
        <v>2</v>
      </c>
      <c r="P1138" s="51"/>
      <c r="Q1138" s="141"/>
      <c r="R1138" s="142">
        <v>45261</v>
      </c>
      <c r="S1138" s="141"/>
      <c r="T1138" s="141"/>
      <c r="U1138" s="141"/>
      <c r="V1138" s="141"/>
      <c r="W1138" s="3">
        <f>VLOOKUP(Table1[[#This Row],[Status]],Auxiliar!$B$16:$D$23,3,0)*Table1[[#This Row],[Estimação (horas)]]</f>
        <v>0</v>
      </c>
      <c r="X1138" s="141"/>
    </row>
    <row r="1139" spans="2:24" ht="17.399999999999999" hidden="1">
      <c r="B1139" s="40" t="s">
        <v>28</v>
      </c>
      <c r="C1139" s="40" t="s">
        <v>28</v>
      </c>
      <c r="D1139" s="40" t="s">
        <v>312</v>
      </c>
      <c r="E1139" s="40" t="s">
        <v>237</v>
      </c>
      <c r="F1139" s="40" t="s">
        <v>323</v>
      </c>
      <c r="G1139" s="40" t="s">
        <v>329</v>
      </c>
      <c r="H1139" s="74" t="str">
        <f>Table1[[#This Row],[Tabela]]&amp;Table1[[#This Row],[Campo]]</f>
        <v>lt003_entitytxnmy_elgbl_trnvr_cca</v>
      </c>
      <c r="I1139" s="3" t="s">
        <v>30</v>
      </c>
      <c r="J1139" s="49">
        <f>VLOOKUP(Table1[[#This Row],[Status]],Auxiliar!$B$16:$C$23,2,0)</f>
        <v>7</v>
      </c>
      <c r="K1139" s="49" t="s">
        <v>1155</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1158</v>
      </c>
      <c r="L1140" s="50" t="s">
        <v>1161</v>
      </c>
      <c r="M1140" s="22" t="s">
        <v>1162</v>
      </c>
      <c r="N1140" s="57">
        <v>45485</v>
      </c>
      <c r="O1140" s="22">
        <f>INDEX(Auxiliar!$D$5:$F$13,MATCH(Table1[[#This Row],[Tipologia_Testes]],Auxiliar!$B$5:$B$13,0),MATCH(Table1[[#This Row],[Complexidade]],Auxiliar!$D$4:$F$4,0))</f>
        <v>0.1</v>
      </c>
      <c r="P1140" s="51"/>
      <c r="Q1140" s="141"/>
      <c r="R1140" s="142">
        <v>45261</v>
      </c>
      <c r="S1140" s="141"/>
      <c r="T1140" s="141"/>
      <c r="U1140" s="141"/>
      <c r="V1140" s="141"/>
      <c r="W1140" s="3">
        <f>VLOOKUP(Table1[[#This Row],[Status]],Auxiliar!$B$16:$D$23,3,0)*Table1[[#This Row],[Estimação (horas)]]</f>
        <v>0</v>
      </c>
      <c r="X1140" s="141"/>
    </row>
    <row r="1141" spans="2:24" ht="34.799999999999997" hidden="1">
      <c r="B1141" s="40" t="s">
        <v>28</v>
      </c>
      <c r="C1141" s="40" t="s">
        <v>28</v>
      </c>
      <c r="D1141" s="37" t="s">
        <v>312</v>
      </c>
      <c r="E1141" s="41" t="s">
        <v>248</v>
      </c>
      <c r="F1141" s="41" t="s">
        <v>323</v>
      </c>
      <c r="G1141" s="39" t="s">
        <v>330</v>
      </c>
      <c r="H1141" s="75" t="str">
        <f>Table1[[#This Row],[Tabela]]&amp;Table1[[#This Row],[Campo]]</f>
        <v>lt003_entityenblng_capex_ccm</v>
      </c>
      <c r="I1141" s="3" t="s">
        <v>30</v>
      </c>
      <c r="J1141" s="49">
        <f>VLOOKUP(Table1[[#This Row],[Status]],Auxiliar!$B$16:$C$23,2,0)</f>
        <v>7</v>
      </c>
      <c r="K1141" s="49" t="s">
        <v>1154</v>
      </c>
      <c r="L1141" s="50" t="s">
        <v>1161</v>
      </c>
      <c r="M1141" s="22" t="s">
        <v>1162</v>
      </c>
      <c r="N1141" s="57">
        <v>45485</v>
      </c>
      <c r="O1141" s="22">
        <f>INDEX(Auxiliar!$D$5:$F$13,MATCH(Table1[[#This Row],[Tipologia_Testes]],Auxiliar!$B$5:$B$13,0),MATCH(Table1[[#This Row],[Complexidade]],Auxiliar!$D$4:$F$4,0))</f>
        <v>2</v>
      </c>
      <c r="P1141" s="51"/>
      <c r="Q1141" s="141"/>
      <c r="R1141" s="142">
        <v>45261</v>
      </c>
      <c r="S1141" s="141"/>
      <c r="T1141" s="141"/>
      <c r="U1141" s="141"/>
      <c r="V1141" s="141"/>
      <c r="W1141" s="3">
        <f>VLOOKUP(Table1[[#This Row],[Status]],Auxiliar!$B$16:$D$23,3,0)*Table1[[#This Row],[Estimação (horas)]]</f>
        <v>0</v>
      </c>
      <c r="X1141" s="141"/>
    </row>
    <row r="1142" spans="2:24" ht="17.399999999999999" hidden="1">
      <c r="B1142" s="40" t="s">
        <v>28</v>
      </c>
      <c r="C1142" s="40" t="s">
        <v>28</v>
      </c>
      <c r="D1142" s="40" t="s">
        <v>312</v>
      </c>
      <c r="E1142" s="40" t="s">
        <v>248</v>
      </c>
      <c r="F1142" s="40" t="s">
        <v>323</v>
      </c>
      <c r="G1142" s="40" t="s">
        <v>330</v>
      </c>
      <c r="H1142" s="74" t="str">
        <f>Table1[[#This Row],[Tabela]]&amp;Table1[[#This Row],[Campo]]</f>
        <v>lt003_entityenblng_capex_ccm</v>
      </c>
      <c r="I1142" s="3" t="s">
        <v>30</v>
      </c>
      <c r="J1142" s="49">
        <f>VLOOKUP(Table1[[#This Row],[Status]],Auxiliar!$B$16:$C$23,2,0)</f>
        <v>7</v>
      </c>
      <c r="K1142" s="49" t="s">
        <v>1155</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1158</v>
      </c>
      <c r="L1143" s="50" t="s">
        <v>1161</v>
      </c>
      <c r="M1143" s="22" t="s">
        <v>1162</v>
      </c>
      <c r="N1143" s="57">
        <v>45485</v>
      </c>
      <c r="O1143" s="22">
        <f>INDEX(Auxiliar!$D$5:$F$13,MATCH(Table1[[#This Row],[Tipologia_Testes]],Auxiliar!$B$5:$B$13,0),MATCH(Table1[[#This Row],[Complexidade]],Auxiliar!$D$4:$F$4,0))</f>
        <v>0.1</v>
      </c>
      <c r="P1143" s="51"/>
      <c r="Q1143" s="141"/>
      <c r="R1143" s="142">
        <v>45261</v>
      </c>
      <c r="S1143" s="141"/>
      <c r="T1143" s="141"/>
      <c r="U1143" s="141"/>
      <c r="V1143" s="141"/>
      <c r="W1143" s="3">
        <f>VLOOKUP(Table1[[#This Row],[Status]],Auxiliar!$B$16:$D$23,3,0)*Table1[[#This Row],[Estimação (horas)]]</f>
        <v>0</v>
      </c>
      <c r="X1143" s="141"/>
    </row>
    <row r="1144" spans="2:24" ht="34.799999999999997" hidden="1">
      <c r="B1144" s="40" t="s">
        <v>28</v>
      </c>
      <c r="C1144" s="40" t="s">
        <v>28</v>
      </c>
      <c r="D1144" s="37" t="s">
        <v>312</v>
      </c>
      <c r="E1144" s="41" t="s">
        <v>241</v>
      </c>
      <c r="F1144" s="41" t="s">
        <v>323</v>
      </c>
      <c r="G1144" s="39" t="s">
        <v>331</v>
      </c>
      <c r="H1144" s="75" t="str">
        <f>Table1[[#This Row],[Tabela]]&amp;Table1[[#This Row],[Campo]]</f>
        <v>lt003_entityenblng_capex_cca</v>
      </c>
      <c r="I1144" s="3" t="s">
        <v>30</v>
      </c>
      <c r="J1144" s="49">
        <f>VLOOKUP(Table1[[#This Row],[Status]],Auxiliar!$B$16:$C$23,2,0)</f>
        <v>7</v>
      </c>
      <c r="K1144" s="49" t="s">
        <v>1154</v>
      </c>
      <c r="L1144" s="50" t="s">
        <v>1161</v>
      </c>
      <c r="M1144" s="22" t="s">
        <v>1162</v>
      </c>
      <c r="N1144" s="57">
        <v>45485</v>
      </c>
      <c r="O1144" s="22">
        <f>INDEX(Auxiliar!$D$5:$F$13,MATCH(Table1[[#This Row],[Tipologia_Testes]],Auxiliar!$B$5:$B$13,0),MATCH(Table1[[#This Row],[Complexidade]],Auxiliar!$D$4:$F$4,0))</f>
        <v>2</v>
      </c>
      <c r="P1144" s="51"/>
      <c r="Q1144" s="141"/>
      <c r="R1144" s="142">
        <v>45261</v>
      </c>
      <c r="S1144" s="141"/>
      <c r="T1144" s="141"/>
      <c r="U1144" s="141"/>
      <c r="V1144" s="141"/>
      <c r="W1144" s="3">
        <f>VLOOKUP(Table1[[#This Row],[Status]],Auxiliar!$B$16:$D$23,3,0)*Table1[[#This Row],[Estimação (horas)]]</f>
        <v>0</v>
      </c>
      <c r="X1144" s="141"/>
    </row>
    <row r="1145" spans="2:24" ht="17.399999999999999" hidden="1">
      <c r="B1145" s="40" t="s">
        <v>28</v>
      </c>
      <c r="C1145" s="40" t="s">
        <v>28</v>
      </c>
      <c r="D1145" s="40" t="s">
        <v>312</v>
      </c>
      <c r="E1145" s="40" t="s">
        <v>241</v>
      </c>
      <c r="F1145" s="40" t="s">
        <v>323</v>
      </c>
      <c r="G1145" s="40" t="s">
        <v>331</v>
      </c>
      <c r="H1145" s="74" t="str">
        <f>Table1[[#This Row],[Tabela]]&amp;Table1[[#This Row],[Campo]]</f>
        <v>lt003_entityenblng_capex_cca</v>
      </c>
      <c r="I1145" s="3" t="s">
        <v>30</v>
      </c>
      <c r="J1145" s="49">
        <f>VLOOKUP(Table1[[#This Row],[Status]],Auxiliar!$B$16:$C$23,2,0)</f>
        <v>7</v>
      </c>
      <c r="K1145" s="49" t="s">
        <v>1155</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1158</v>
      </c>
      <c r="L1146" s="50" t="s">
        <v>1161</v>
      </c>
      <c r="M1146" s="22" t="s">
        <v>1162</v>
      </c>
      <c r="N1146" s="57">
        <v>45485</v>
      </c>
      <c r="O1146" s="22">
        <f>INDEX(Auxiliar!$D$5:$F$13,MATCH(Table1[[#This Row],[Tipologia_Testes]],Auxiliar!$B$5:$B$13,0),MATCH(Table1[[#This Row],[Complexidade]],Auxiliar!$D$4:$F$4,0))</f>
        <v>0.1</v>
      </c>
      <c r="P1146" s="51"/>
      <c r="Q1146" s="141"/>
      <c r="R1146" s="142">
        <v>45261</v>
      </c>
      <c r="S1146" s="141"/>
      <c r="T1146" s="141"/>
      <c r="U1146" s="141"/>
      <c r="V1146" s="141"/>
      <c r="W1146" s="3">
        <f>VLOOKUP(Table1[[#This Row],[Status]],Auxiliar!$B$16:$D$23,3,0)*Table1[[#This Row],[Estimação (horas)]]</f>
        <v>0</v>
      </c>
      <c r="X1146" s="141"/>
    </row>
    <row r="1147" spans="2:24" ht="34.799999999999997" hidden="1">
      <c r="B1147" s="40" t="s">
        <v>28</v>
      </c>
      <c r="C1147" s="40" t="s">
        <v>28</v>
      </c>
      <c r="D1147" s="37" t="s">
        <v>312</v>
      </c>
      <c r="E1147" s="41" t="s">
        <v>249</v>
      </c>
      <c r="F1147" s="41" t="s">
        <v>323</v>
      </c>
      <c r="G1147" s="39" t="s">
        <v>332</v>
      </c>
      <c r="H1147" s="75" t="str">
        <f>Table1[[#This Row],[Tabela]]&amp;Table1[[#This Row],[Campo]]</f>
        <v>lt003_entitytrnstnl_capex</v>
      </c>
      <c r="I1147" s="3" t="s">
        <v>30</v>
      </c>
      <c r="J1147" s="49">
        <f>VLOOKUP(Table1[[#This Row],[Status]],Auxiliar!$B$16:$C$23,2,0)</f>
        <v>7</v>
      </c>
      <c r="K1147" s="49" t="s">
        <v>1154</v>
      </c>
      <c r="L1147" s="50" t="s">
        <v>1161</v>
      </c>
      <c r="M1147" s="22" t="s">
        <v>1162</v>
      </c>
      <c r="N1147" s="57">
        <v>45485</v>
      </c>
      <c r="O1147" s="22">
        <f>INDEX(Auxiliar!$D$5:$F$13,MATCH(Table1[[#This Row],[Tipologia_Testes]],Auxiliar!$B$5:$B$13,0),MATCH(Table1[[#This Row],[Complexidade]],Auxiliar!$D$4:$F$4,0))</f>
        <v>2</v>
      </c>
      <c r="P1147" s="51"/>
      <c r="Q1147" s="141"/>
      <c r="R1147" s="142">
        <v>45261</v>
      </c>
      <c r="S1147" s="141"/>
      <c r="T1147" s="141"/>
      <c r="U1147" s="141"/>
      <c r="V1147" s="141"/>
      <c r="W1147" s="3">
        <f>VLOOKUP(Table1[[#This Row],[Status]],Auxiliar!$B$16:$D$23,3,0)*Table1[[#This Row],[Estimação (horas)]]</f>
        <v>0</v>
      </c>
      <c r="X1147" s="141"/>
    </row>
    <row r="1148" spans="2:24" ht="17.399999999999999" hidden="1">
      <c r="B1148" s="40" t="s">
        <v>28</v>
      </c>
      <c r="C1148" s="40" t="s">
        <v>28</v>
      </c>
      <c r="D1148" s="40" t="s">
        <v>312</v>
      </c>
      <c r="E1148" s="40" t="s">
        <v>249</v>
      </c>
      <c r="F1148" s="40" t="s">
        <v>323</v>
      </c>
      <c r="G1148" s="40" t="s">
        <v>332</v>
      </c>
      <c r="H1148" s="74" t="str">
        <f>Table1[[#This Row],[Tabela]]&amp;Table1[[#This Row],[Campo]]</f>
        <v>lt003_entitytrnstnl_capex</v>
      </c>
      <c r="I1148" s="3" t="s">
        <v>30</v>
      </c>
      <c r="J1148" s="49">
        <f>VLOOKUP(Table1[[#This Row],[Status]],Auxiliar!$B$16:$C$23,2,0)</f>
        <v>7</v>
      </c>
      <c r="K1148" s="49" t="s">
        <v>1155</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1158</v>
      </c>
      <c r="L1149" s="50" t="s">
        <v>1161</v>
      </c>
      <c r="M1149" s="22" t="s">
        <v>1162</v>
      </c>
      <c r="N1149" s="57">
        <v>45485</v>
      </c>
      <c r="O1149" s="22">
        <f>INDEX(Auxiliar!$D$5:$F$13,MATCH(Table1[[#This Row],[Tipologia_Testes]],Auxiliar!$B$5:$B$13,0),MATCH(Table1[[#This Row],[Complexidade]],Auxiliar!$D$4:$F$4,0))</f>
        <v>0.1</v>
      </c>
      <c r="P1149" s="51"/>
      <c r="Q1149" s="141"/>
      <c r="R1149" s="142">
        <v>45261</v>
      </c>
      <c r="S1149" s="141"/>
      <c r="T1149" s="141"/>
      <c r="U1149" s="141"/>
      <c r="V1149" s="141"/>
      <c r="W1149" s="3">
        <f>VLOOKUP(Table1[[#This Row],[Status]],Auxiliar!$B$16:$D$23,3,0)*Table1[[#This Row],[Estimação (horas)]]</f>
        <v>0</v>
      </c>
      <c r="X1149" s="141"/>
    </row>
    <row r="1150" spans="2:24" ht="34.799999999999997" hidden="1">
      <c r="B1150" s="40" t="s">
        <v>28</v>
      </c>
      <c r="C1150" s="40" t="s">
        <v>28</v>
      </c>
      <c r="D1150" s="37" t="s">
        <v>312</v>
      </c>
      <c r="E1150" s="41" t="s">
        <v>250</v>
      </c>
      <c r="F1150" s="41" t="s">
        <v>323</v>
      </c>
      <c r="G1150" s="39" t="s">
        <v>333</v>
      </c>
      <c r="H1150" s="75" t="str">
        <f>Table1[[#This Row],[Tabela]]&amp;Table1[[#This Row],[Campo]]</f>
        <v>lt003_entitypure_capex_ccm</v>
      </c>
      <c r="I1150" s="3" t="s">
        <v>30</v>
      </c>
      <c r="J1150" s="49">
        <f>VLOOKUP(Table1[[#This Row],[Status]],Auxiliar!$B$16:$C$23,2,0)</f>
        <v>7</v>
      </c>
      <c r="K1150" s="49" t="s">
        <v>1154</v>
      </c>
      <c r="L1150" s="50" t="s">
        <v>1161</v>
      </c>
      <c r="M1150" s="22" t="s">
        <v>1162</v>
      </c>
      <c r="N1150" s="57">
        <v>45485</v>
      </c>
      <c r="O1150" s="22">
        <f>INDEX(Auxiliar!$D$5:$F$13,MATCH(Table1[[#This Row],[Tipologia_Testes]],Auxiliar!$B$5:$B$13,0),MATCH(Table1[[#This Row],[Complexidade]],Auxiliar!$D$4:$F$4,0))</f>
        <v>2</v>
      </c>
      <c r="P1150" s="51"/>
      <c r="Q1150" s="141"/>
      <c r="R1150" s="142">
        <v>45261</v>
      </c>
      <c r="S1150" s="141"/>
      <c r="T1150" s="141"/>
      <c r="U1150" s="141"/>
      <c r="V1150" s="141"/>
      <c r="W1150" s="3">
        <f>VLOOKUP(Table1[[#This Row],[Status]],Auxiliar!$B$16:$D$23,3,0)*Table1[[#This Row],[Estimação (horas)]]</f>
        <v>0</v>
      </c>
      <c r="X1150" s="141"/>
    </row>
    <row r="1151" spans="2:24" ht="17.399999999999999" hidden="1">
      <c r="B1151" s="40" t="s">
        <v>28</v>
      </c>
      <c r="C1151" s="40" t="s">
        <v>28</v>
      </c>
      <c r="D1151" s="40" t="s">
        <v>312</v>
      </c>
      <c r="E1151" s="40" t="s">
        <v>250</v>
      </c>
      <c r="F1151" s="40" t="s">
        <v>323</v>
      </c>
      <c r="G1151" s="40" t="s">
        <v>333</v>
      </c>
      <c r="H1151" s="74" t="str">
        <f>Table1[[#This Row],[Tabela]]&amp;Table1[[#This Row],[Campo]]</f>
        <v>lt003_entitypure_capex_ccm</v>
      </c>
      <c r="I1151" s="3" t="s">
        <v>30</v>
      </c>
      <c r="J1151" s="49">
        <f>VLOOKUP(Table1[[#This Row],[Status]],Auxiliar!$B$16:$C$23,2,0)</f>
        <v>7</v>
      </c>
      <c r="K1151" s="49" t="s">
        <v>1155</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1158</v>
      </c>
      <c r="L1152" s="50" t="s">
        <v>1161</v>
      </c>
      <c r="M1152" s="22" t="s">
        <v>1162</v>
      </c>
      <c r="N1152" s="57">
        <v>45485</v>
      </c>
      <c r="O1152" s="22">
        <f>INDEX(Auxiliar!$D$5:$F$13,MATCH(Table1[[#This Row],[Tipologia_Testes]],Auxiliar!$B$5:$B$13,0),MATCH(Table1[[#This Row],[Complexidade]],Auxiliar!$D$4:$F$4,0))</f>
        <v>0.1</v>
      </c>
      <c r="P1152" s="51"/>
      <c r="Q1152" s="141"/>
      <c r="R1152" s="142">
        <v>45261</v>
      </c>
      <c r="S1152" s="141"/>
      <c r="T1152" s="141"/>
      <c r="U1152" s="141"/>
      <c r="V1152" s="141"/>
      <c r="W1152" s="3">
        <f>VLOOKUP(Table1[[#This Row],[Status]],Auxiliar!$B$16:$D$23,3,0)*Table1[[#This Row],[Estimação (horas)]]</f>
        <v>0</v>
      </c>
      <c r="X1152" s="141"/>
    </row>
    <row r="1153" spans="2:24" ht="34.799999999999997" hidden="1">
      <c r="B1153" s="40" t="s">
        <v>28</v>
      </c>
      <c r="C1153" s="40" t="s">
        <v>28</v>
      </c>
      <c r="D1153" s="37" t="s">
        <v>312</v>
      </c>
      <c r="E1153" s="41" t="s">
        <v>242</v>
      </c>
      <c r="F1153" s="41" t="s">
        <v>323</v>
      </c>
      <c r="G1153" s="39" t="s">
        <v>334</v>
      </c>
      <c r="H1153" s="75" t="str">
        <f>Table1[[#This Row],[Tabela]]&amp;Table1[[#This Row],[Campo]]</f>
        <v>lt003_entitypure_capex_cca</v>
      </c>
      <c r="I1153" s="3" t="s">
        <v>30</v>
      </c>
      <c r="J1153" s="49">
        <f>VLOOKUP(Table1[[#This Row],[Status]],Auxiliar!$B$16:$C$23,2,0)</f>
        <v>7</v>
      </c>
      <c r="K1153" s="49" t="s">
        <v>1154</v>
      </c>
      <c r="L1153" s="50" t="s">
        <v>1161</v>
      </c>
      <c r="M1153" s="22" t="s">
        <v>1162</v>
      </c>
      <c r="N1153" s="57">
        <v>45485</v>
      </c>
      <c r="O1153" s="22">
        <f>INDEX(Auxiliar!$D$5:$F$13,MATCH(Table1[[#This Row],[Tipologia_Testes]],Auxiliar!$B$5:$B$13,0),MATCH(Table1[[#This Row],[Complexidade]],Auxiliar!$D$4:$F$4,0))</f>
        <v>2</v>
      </c>
      <c r="P1153" s="51"/>
      <c r="Q1153" s="141"/>
      <c r="R1153" s="142">
        <v>45261</v>
      </c>
      <c r="S1153" s="141"/>
      <c r="T1153" s="141"/>
      <c r="U1153" s="141"/>
      <c r="V1153" s="141"/>
      <c r="W1153" s="3">
        <f>VLOOKUP(Table1[[#This Row],[Status]],Auxiliar!$B$16:$D$23,3,0)*Table1[[#This Row],[Estimação (horas)]]</f>
        <v>0</v>
      </c>
      <c r="X1153" s="141"/>
    </row>
    <row r="1154" spans="2:24" ht="17.399999999999999" hidden="1">
      <c r="B1154" s="40" t="s">
        <v>28</v>
      </c>
      <c r="C1154" s="40" t="s">
        <v>28</v>
      </c>
      <c r="D1154" s="40" t="s">
        <v>312</v>
      </c>
      <c r="E1154" s="40" t="s">
        <v>242</v>
      </c>
      <c r="F1154" s="40" t="s">
        <v>323</v>
      </c>
      <c r="G1154" s="40" t="s">
        <v>334</v>
      </c>
      <c r="H1154" s="74" t="str">
        <f>Table1[[#This Row],[Tabela]]&amp;Table1[[#This Row],[Campo]]</f>
        <v>lt003_entitypure_capex_cca</v>
      </c>
      <c r="I1154" s="3" t="s">
        <v>30</v>
      </c>
      <c r="J1154" s="49">
        <f>VLOOKUP(Table1[[#This Row],[Status]],Auxiliar!$B$16:$C$23,2,0)</f>
        <v>7</v>
      </c>
      <c r="K1154" s="49" t="s">
        <v>1155</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1158</v>
      </c>
      <c r="L1155" s="50" t="s">
        <v>1161</v>
      </c>
      <c r="M1155" s="22" t="s">
        <v>1162</v>
      </c>
      <c r="N1155" s="57">
        <v>45485</v>
      </c>
      <c r="O1155" s="22">
        <f>INDEX(Auxiliar!$D$5:$F$13,MATCH(Table1[[#This Row],[Tipologia_Testes]],Auxiliar!$B$5:$B$13,0),MATCH(Table1[[#This Row],[Complexidade]],Auxiliar!$D$4:$F$4,0))</f>
        <v>0.1</v>
      </c>
      <c r="P1155" s="51"/>
      <c r="Q1155" s="141"/>
      <c r="R1155" s="142">
        <v>45261</v>
      </c>
      <c r="S1155" s="141"/>
      <c r="T1155" s="141"/>
      <c r="U1155" s="141"/>
      <c r="V1155" s="141"/>
      <c r="W1155" s="3">
        <f>VLOOKUP(Table1[[#This Row],[Status]],Auxiliar!$B$16:$D$23,3,0)*Table1[[#This Row],[Estimação (horas)]]</f>
        <v>0</v>
      </c>
      <c r="X1155" s="141"/>
    </row>
    <row r="1156" spans="2:24" ht="34.799999999999997" hidden="1">
      <c r="B1156" s="40" t="s">
        <v>28</v>
      </c>
      <c r="C1156" s="40" t="s">
        <v>28</v>
      </c>
      <c r="D1156" s="39" t="s">
        <v>312</v>
      </c>
      <c r="E1156" s="41" t="s">
        <v>244</v>
      </c>
      <c r="F1156" s="41" t="s">
        <v>323</v>
      </c>
      <c r="G1156" s="39" t="s">
        <v>335</v>
      </c>
      <c r="H1156" s="75" t="str">
        <f>Table1[[#This Row],[Tabela]]&amp;Table1[[#This Row],[Campo]]</f>
        <v>lt003_entityenblng_trnvr_ccm</v>
      </c>
      <c r="I1156" s="3" t="s">
        <v>30</v>
      </c>
      <c r="J1156" s="49">
        <f>VLOOKUP(Table1[[#This Row],[Status]],Auxiliar!$B$16:$C$23,2,0)</f>
        <v>7</v>
      </c>
      <c r="K1156" s="49" t="s">
        <v>1154</v>
      </c>
      <c r="L1156" s="50" t="s">
        <v>1161</v>
      </c>
      <c r="M1156" s="22" t="s">
        <v>1162</v>
      </c>
      <c r="N1156" s="57">
        <v>45485</v>
      </c>
      <c r="O1156" s="22">
        <f>INDEX(Auxiliar!$D$5:$F$13,MATCH(Table1[[#This Row],[Tipologia_Testes]],Auxiliar!$B$5:$B$13,0),MATCH(Table1[[#This Row],[Complexidade]],Auxiliar!$D$4:$F$4,0))</f>
        <v>2</v>
      </c>
      <c r="P1156" s="51"/>
      <c r="Q1156" s="141"/>
      <c r="R1156" s="142">
        <v>45261</v>
      </c>
      <c r="S1156" s="141"/>
      <c r="T1156" s="141"/>
      <c r="U1156" s="141"/>
      <c r="V1156" s="141"/>
      <c r="W1156" s="3">
        <f>VLOOKUP(Table1[[#This Row],[Status]],Auxiliar!$B$16:$D$23,3,0)*Table1[[#This Row],[Estimação (horas)]]</f>
        <v>0</v>
      </c>
      <c r="X1156" s="141"/>
    </row>
    <row r="1157" spans="2:24" ht="17.399999999999999" hidden="1">
      <c r="B1157" s="40" t="s">
        <v>28</v>
      </c>
      <c r="C1157" s="40" t="s">
        <v>28</v>
      </c>
      <c r="D1157" s="40" t="s">
        <v>312</v>
      </c>
      <c r="E1157" s="40" t="s">
        <v>244</v>
      </c>
      <c r="F1157" s="40" t="s">
        <v>323</v>
      </c>
      <c r="G1157" s="40" t="s">
        <v>335</v>
      </c>
      <c r="H1157" s="74" t="str">
        <f>Table1[[#This Row],[Tabela]]&amp;Table1[[#This Row],[Campo]]</f>
        <v>lt003_entityenblng_trnvr_ccm</v>
      </c>
      <c r="I1157" s="3" t="s">
        <v>30</v>
      </c>
      <c r="J1157" s="49">
        <f>VLOOKUP(Table1[[#This Row],[Status]],Auxiliar!$B$16:$C$23,2,0)</f>
        <v>7</v>
      </c>
      <c r="K1157" s="49" t="s">
        <v>1155</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1158</v>
      </c>
      <c r="L1158" s="50" t="s">
        <v>1161</v>
      </c>
      <c r="M1158" s="22" t="s">
        <v>1162</v>
      </c>
      <c r="N1158" s="57">
        <v>45485</v>
      </c>
      <c r="O1158" s="22">
        <f>INDEX(Auxiliar!$D$5:$F$13,MATCH(Table1[[#This Row],[Tipologia_Testes]],Auxiliar!$B$5:$B$13,0),MATCH(Table1[[#This Row],[Complexidade]],Auxiliar!$D$4:$F$4,0))</f>
        <v>0.1</v>
      </c>
      <c r="P1158" s="51"/>
      <c r="Q1158" s="141"/>
      <c r="R1158" s="142">
        <v>45261</v>
      </c>
      <c r="S1158" s="141"/>
      <c r="T1158" s="141"/>
      <c r="U1158" s="141"/>
      <c r="V1158" s="141"/>
      <c r="W1158" s="3">
        <f>VLOOKUP(Table1[[#This Row],[Status]],Auxiliar!$B$16:$D$23,3,0)*Table1[[#This Row],[Estimação (horas)]]</f>
        <v>0</v>
      </c>
      <c r="X1158" s="141"/>
    </row>
    <row r="1159" spans="2:24" ht="34.799999999999997" hidden="1">
      <c r="B1159" s="40" t="s">
        <v>28</v>
      </c>
      <c r="C1159" s="40" t="s">
        <v>28</v>
      </c>
      <c r="D1159" s="39" t="s">
        <v>312</v>
      </c>
      <c r="E1159" s="41" t="s">
        <v>238</v>
      </c>
      <c r="F1159" s="41" t="s">
        <v>323</v>
      </c>
      <c r="G1159" s="39" t="s">
        <v>336</v>
      </c>
      <c r="H1159" s="75" t="str">
        <f>Table1[[#This Row],[Tabela]]&amp;Table1[[#This Row],[Campo]]</f>
        <v>lt003_entityenblng_trnvr_cca</v>
      </c>
      <c r="I1159" s="3" t="s">
        <v>30</v>
      </c>
      <c r="J1159" s="49">
        <f>VLOOKUP(Table1[[#This Row],[Status]],Auxiliar!$B$16:$C$23,2,0)</f>
        <v>7</v>
      </c>
      <c r="K1159" s="49" t="s">
        <v>1154</v>
      </c>
      <c r="L1159" s="50" t="s">
        <v>1161</v>
      </c>
      <c r="M1159" s="22" t="s">
        <v>1162</v>
      </c>
      <c r="N1159" s="57">
        <v>45485</v>
      </c>
      <c r="O1159" s="22">
        <f>INDEX(Auxiliar!$D$5:$F$13,MATCH(Table1[[#This Row],[Tipologia_Testes]],Auxiliar!$B$5:$B$13,0),MATCH(Table1[[#This Row],[Complexidade]],Auxiliar!$D$4:$F$4,0))</f>
        <v>2</v>
      </c>
      <c r="P1159" s="51"/>
      <c r="Q1159" s="141"/>
      <c r="R1159" s="142">
        <v>45261</v>
      </c>
      <c r="S1159" s="141"/>
      <c r="T1159" s="141"/>
      <c r="U1159" s="141"/>
      <c r="V1159" s="141"/>
      <c r="W1159" s="3">
        <f>VLOOKUP(Table1[[#This Row],[Status]],Auxiliar!$B$16:$D$23,3,0)*Table1[[#This Row],[Estimação (horas)]]</f>
        <v>0</v>
      </c>
      <c r="X1159" s="141"/>
    </row>
    <row r="1160" spans="2:24" ht="17.399999999999999" hidden="1">
      <c r="B1160" s="40" t="s">
        <v>28</v>
      </c>
      <c r="C1160" s="40" t="s">
        <v>28</v>
      </c>
      <c r="D1160" s="40" t="s">
        <v>312</v>
      </c>
      <c r="E1160" s="40" t="s">
        <v>238</v>
      </c>
      <c r="F1160" s="40" t="s">
        <v>323</v>
      </c>
      <c r="G1160" s="40" t="s">
        <v>336</v>
      </c>
      <c r="H1160" s="74" t="str">
        <f>Table1[[#This Row],[Tabela]]&amp;Table1[[#This Row],[Campo]]</f>
        <v>lt003_entityenblng_trnvr_cca</v>
      </c>
      <c r="I1160" s="3" t="s">
        <v>30</v>
      </c>
      <c r="J1160" s="49">
        <f>VLOOKUP(Table1[[#This Row],[Status]],Auxiliar!$B$16:$C$23,2,0)</f>
        <v>7</v>
      </c>
      <c r="K1160" s="49" t="s">
        <v>1155</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1158</v>
      </c>
      <c r="L1161" s="50" t="s">
        <v>1161</v>
      </c>
      <c r="M1161" s="22" t="s">
        <v>1162</v>
      </c>
      <c r="N1161" s="57">
        <v>45485</v>
      </c>
      <c r="O1161" s="22">
        <f>INDEX(Auxiliar!$D$5:$F$13,MATCH(Table1[[#This Row],[Tipologia_Testes]],Auxiliar!$B$5:$B$13,0),MATCH(Table1[[#This Row],[Complexidade]],Auxiliar!$D$4:$F$4,0))</f>
        <v>0.1</v>
      </c>
      <c r="P1161" s="51"/>
      <c r="Q1161" s="141"/>
      <c r="R1161" s="142">
        <v>45261</v>
      </c>
      <c r="S1161" s="141"/>
      <c r="T1161" s="141"/>
      <c r="U1161" s="141"/>
      <c r="V1161" s="141"/>
      <c r="W1161" s="3">
        <f>VLOOKUP(Table1[[#This Row],[Status]],Auxiliar!$B$16:$D$23,3,0)*Table1[[#This Row],[Estimação (horas)]]</f>
        <v>0</v>
      </c>
      <c r="X1161" s="141"/>
    </row>
    <row r="1162" spans="2:24" ht="34.799999999999997" hidden="1">
      <c r="B1162" s="42" t="s">
        <v>28</v>
      </c>
      <c r="C1162" s="42" t="s">
        <v>28</v>
      </c>
      <c r="D1162" s="39" t="s">
        <v>312</v>
      </c>
      <c r="E1162" s="41" t="s">
        <v>245</v>
      </c>
      <c r="F1162" s="41" t="s">
        <v>323</v>
      </c>
      <c r="G1162" s="39" t="s">
        <v>337</v>
      </c>
      <c r="H1162" s="75" t="str">
        <f>Table1[[#This Row],[Tabela]]&amp;Table1[[#This Row],[Campo]]</f>
        <v>lt003_entitytrnstnl_trnvr</v>
      </c>
      <c r="I1162" s="3" t="s">
        <v>30</v>
      </c>
      <c r="J1162" s="49">
        <f>VLOOKUP(Table1[[#This Row],[Status]],Auxiliar!$B$16:$C$23,2,0)</f>
        <v>7</v>
      </c>
      <c r="K1162" s="49" t="s">
        <v>1154</v>
      </c>
      <c r="L1162" s="50" t="s">
        <v>1161</v>
      </c>
      <c r="M1162" s="22" t="s">
        <v>1162</v>
      </c>
      <c r="N1162" s="57">
        <v>45485</v>
      </c>
      <c r="O1162" s="22">
        <f>INDEX(Auxiliar!$D$5:$F$13,MATCH(Table1[[#This Row],[Tipologia_Testes]],Auxiliar!$B$5:$B$13,0),MATCH(Table1[[#This Row],[Complexidade]],Auxiliar!$D$4:$F$4,0))</f>
        <v>2</v>
      </c>
      <c r="P1162" s="45"/>
      <c r="Q1162" s="141"/>
      <c r="R1162" s="142">
        <v>45261</v>
      </c>
      <c r="S1162" s="141"/>
      <c r="T1162" s="141"/>
      <c r="U1162" s="141"/>
      <c r="V1162" s="141"/>
      <c r="W1162" s="3">
        <f>VLOOKUP(Table1[[#This Row],[Status]],Auxiliar!$B$16:$D$23,3,0)*Table1[[#This Row],[Estimação (horas)]]</f>
        <v>0</v>
      </c>
      <c r="X1162" s="141"/>
    </row>
    <row r="1163" spans="2:24" ht="17.399999999999999" hidden="1">
      <c r="B1163" s="40" t="s">
        <v>28</v>
      </c>
      <c r="C1163" s="40" t="s">
        <v>28</v>
      </c>
      <c r="D1163" s="40" t="s">
        <v>312</v>
      </c>
      <c r="E1163" s="40" t="s">
        <v>245</v>
      </c>
      <c r="F1163" s="40" t="s">
        <v>323</v>
      </c>
      <c r="G1163" s="40" t="s">
        <v>337</v>
      </c>
      <c r="H1163" s="74" t="str">
        <f>Table1[[#This Row],[Tabela]]&amp;Table1[[#This Row],[Campo]]</f>
        <v>lt003_entitytrnstnl_trnvr</v>
      </c>
      <c r="I1163" s="3" t="s">
        <v>30</v>
      </c>
      <c r="J1163" s="49">
        <f>VLOOKUP(Table1[[#This Row],[Status]],Auxiliar!$B$16:$C$23,2,0)</f>
        <v>7</v>
      </c>
      <c r="K1163" s="49" t="s">
        <v>1155</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1158</v>
      </c>
      <c r="L1164" s="50" t="s">
        <v>1161</v>
      </c>
      <c r="M1164" s="22" t="s">
        <v>1162</v>
      </c>
      <c r="N1164" s="57">
        <v>45485</v>
      </c>
      <c r="O1164" s="22">
        <f>INDEX(Auxiliar!$D$5:$F$13,MATCH(Table1[[#This Row],[Tipologia_Testes]],Auxiliar!$B$5:$B$13,0),MATCH(Table1[[#This Row],[Complexidade]],Auxiliar!$D$4:$F$4,0))</f>
        <v>0.1</v>
      </c>
      <c r="P1164" s="45"/>
      <c r="Q1164" s="141"/>
      <c r="R1164" s="142">
        <v>45261</v>
      </c>
      <c r="S1164" s="141"/>
      <c r="T1164" s="141"/>
      <c r="U1164" s="141"/>
      <c r="V1164" s="141"/>
      <c r="W1164" s="3">
        <f>VLOOKUP(Table1[[#This Row],[Status]],Auxiliar!$B$16:$D$23,3,0)*Table1[[#This Row],[Estimação (horas)]]</f>
        <v>0</v>
      </c>
      <c r="X1164" s="141"/>
    </row>
    <row r="1165" spans="2:24" ht="34.799999999999997" hidden="1">
      <c r="B1165" s="42" t="s">
        <v>28</v>
      </c>
      <c r="C1165" s="42" t="s">
        <v>28</v>
      </c>
      <c r="D1165" s="39" t="s">
        <v>312</v>
      </c>
      <c r="E1165" s="41" t="s">
        <v>246</v>
      </c>
      <c r="F1165" s="41" t="s">
        <v>323</v>
      </c>
      <c r="G1165" s="39" t="s">
        <v>338</v>
      </c>
      <c r="H1165" s="75" t="str">
        <f>Table1[[#This Row],[Tabela]]&amp;Table1[[#This Row],[Campo]]</f>
        <v>lt003_entitypure_trnvr_ccm</v>
      </c>
      <c r="I1165" s="3" t="s">
        <v>30</v>
      </c>
      <c r="J1165" s="49">
        <f>VLOOKUP(Table1[[#This Row],[Status]],Auxiliar!$B$16:$C$23,2,0)</f>
        <v>7</v>
      </c>
      <c r="K1165" s="49" t="s">
        <v>1154</v>
      </c>
      <c r="L1165" s="50" t="s">
        <v>1161</v>
      </c>
      <c r="M1165" s="22" t="s">
        <v>1162</v>
      </c>
      <c r="N1165" s="57">
        <v>45485</v>
      </c>
      <c r="O1165" s="22">
        <f>INDEX(Auxiliar!$D$5:$F$13,MATCH(Table1[[#This Row],[Tipologia_Testes]],Auxiliar!$B$5:$B$13,0),MATCH(Table1[[#This Row],[Complexidade]],Auxiliar!$D$4:$F$4,0))</f>
        <v>2</v>
      </c>
      <c r="P1165" s="45"/>
      <c r="Q1165" s="141"/>
      <c r="R1165" s="142">
        <v>45261</v>
      </c>
      <c r="S1165" s="141"/>
      <c r="T1165" s="141"/>
      <c r="U1165" s="141"/>
      <c r="V1165" s="141"/>
      <c r="W1165" s="3">
        <f>VLOOKUP(Table1[[#This Row],[Status]],Auxiliar!$B$16:$D$23,3,0)*Table1[[#This Row],[Estimação (horas)]]</f>
        <v>0</v>
      </c>
      <c r="X1165" s="141"/>
    </row>
    <row r="1166" spans="2:24" ht="17.399999999999999" hidden="1">
      <c r="B1166" s="40" t="s">
        <v>28</v>
      </c>
      <c r="C1166" s="40" t="s">
        <v>28</v>
      </c>
      <c r="D1166" s="40" t="s">
        <v>312</v>
      </c>
      <c r="E1166" s="40" t="s">
        <v>246</v>
      </c>
      <c r="F1166" s="40" t="s">
        <v>323</v>
      </c>
      <c r="G1166" s="40" t="s">
        <v>338</v>
      </c>
      <c r="H1166" s="74" t="str">
        <f>Table1[[#This Row],[Tabela]]&amp;Table1[[#This Row],[Campo]]</f>
        <v>lt003_entitypure_trnvr_ccm</v>
      </c>
      <c r="I1166" s="3" t="s">
        <v>30</v>
      </c>
      <c r="J1166" s="49">
        <f>VLOOKUP(Table1[[#This Row],[Status]],Auxiliar!$B$16:$C$23,2,0)</f>
        <v>7</v>
      </c>
      <c r="K1166" s="49" t="s">
        <v>1155</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1158</v>
      </c>
      <c r="L1167" s="50" t="s">
        <v>1161</v>
      </c>
      <c r="M1167" s="22" t="s">
        <v>1162</v>
      </c>
      <c r="N1167" s="57">
        <v>45485</v>
      </c>
      <c r="O1167" s="22">
        <f>INDEX(Auxiliar!$D$5:$F$13,MATCH(Table1[[#This Row],[Tipologia_Testes]],Auxiliar!$B$5:$B$13,0),MATCH(Table1[[#This Row],[Complexidade]],Auxiliar!$D$4:$F$4,0))</f>
        <v>0.1</v>
      </c>
      <c r="P1167" s="45"/>
      <c r="Q1167" s="141"/>
      <c r="R1167" s="142">
        <v>45261</v>
      </c>
      <c r="S1167" s="141"/>
      <c r="T1167" s="141"/>
      <c r="U1167" s="141"/>
      <c r="V1167" s="141"/>
      <c r="W1167" s="3">
        <f>VLOOKUP(Table1[[#This Row],[Status]],Auxiliar!$B$16:$D$23,3,0)*Table1[[#This Row],[Estimação (horas)]]</f>
        <v>0</v>
      </c>
      <c r="X1167" s="141"/>
    </row>
    <row r="1168" spans="2:24" ht="34.799999999999997" hidden="1">
      <c r="B1168" s="42" t="s">
        <v>28</v>
      </c>
      <c r="C1168" s="42" t="s">
        <v>28</v>
      </c>
      <c r="D1168" s="39" t="s">
        <v>312</v>
      </c>
      <c r="E1168" s="41" t="s">
        <v>239</v>
      </c>
      <c r="F1168" s="41" t="s">
        <v>323</v>
      </c>
      <c r="G1168" s="39" t="s">
        <v>339</v>
      </c>
      <c r="H1168" s="75" t="str">
        <f>Table1[[#This Row],[Tabela]]&amp;Table1[[#This Row],[Campo]]</f>
        <v>lt003_entitypure_trnvr_cca</v>
      </c>
      <c r="I1168" s="3" t="s">
        <v>30</v>
      </c>
      <c r="J1168" s="49">
        <f>VLOOKUP(Table1[[#This Row],[Status]],Auxiliar!$B$16:$C$23,2,0)</f>
        <v>7</v>
      </c>
      <c r="K1168" s="49" t="s">
        <v>1154</v>
      </c>
      <c r="L1168" s="50" t="s">
        <v>1161</v>
      </c>
      <c r="M1168" s="22" t="s">
        <v>1162</v>
      </c>
      <c r="N1168" s="57">
        <v>45485</v>
      </c>
      <c r="O1168" s="22">
        <f>INDEX(Auxiliar!$D$5:$F$13,MATCH(Table1[[#This Row],[Tipologia_Testes]],Auxiliar!$B$5:$B$13,0),MATCH(Table1[[#This Row],[Complexidade]],Auxiliar!$D$4:$F$4,0))</f>
        <v>2</v>
      </c>
      <c r="P1168" s="45"/>
      <c r="Q1168" s="141"/>
      <c r="R1168" s="142">
        <v>45261</v>
      </c>
      <c r="S1168" s="141"/>
      <c r="T1168" s="141"/>
      <c r="U1168" s="141"/>
      <c r="V1168" s="141"/>
      <c r="W1168" s="3">
        <f>VLOOKUP(Table1[[#This Row],[Status]],Auxiliar!$B$16:$D$23,3,0)*Table1[[#This Row],[Estimação (horas)]]</f>
        <v>0</v>
      </c>
      <c r="X1168" s="141"/>
    </row>
    <row r="1169" spans="2:24" ht="17.399999999999999" hidden="1">
      <c r="B1169" s="40" t="s">
        <v>28</v>
      </c>
      <c r="C1169" s="40" t="s">
        <v>28</v>
      </c>
      <c r="D1169" s="40" t="s">
        <v>312</v>
      </c>
      <c r="E1169" s="40" t="s">
        <v>239</v>
      </c>
      <c r="F1169" s="40" t="s">
        <v>323</v>
      </c>
      <c r="G1169" s="40" t="s">
        <v>339</v>
      </c>
      <c r="H1169" s="74" t="str">
        <f>Table1[[#This Row],[Tabela]]&amp;Table1[[#This Row],[Campo]]</f>
        <v>lt003_entitypure_trnvr_cca</v>
      </c>
      <c r="I1169" s="3" t="s">
        <v>30</v>
      </c>
      <c r="J1169" s="49">
        <f>VLOOKUP(Table1[[#This Row],[Status]],Auxiliar!$B$16:$C$23,2,0)</f>
        <v>7</v>
      </c>
      <c r="K1169" s="49" t="s">
        <v>1155</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1158</v>
      </c>
      <c r="L1170" s="50" t="s">
        <v>1161</v>
      </c>
      <c r="M1170" s="22" t="s">
        <v>1162</v>
      </c>
      <c r="N1170" s="57">
        <v>45485</v>
      </c>
      <c r="O1170" s="22">
        <f>INDEX(Auxiliar!$D$5:$F$13,MATCH(Table1[[#This Row],[Tipologia_Testes]],Auxiliar!$B$5:$B$13,0),MATCH(Table1[[#This Row],[Complexidade]],Auxiliar!$D$4:$F$4,0))</f>
        <v>0.1</v>
      </c>
      <c r="P1170" s="45"/>
      <c r="Q1170" s="141"/>
      <c r="R1170" s="142">
        <v>45261</v>
      </c>
      <c r="S1170" s="141"/>
      <c r="T1170" s="141"/>
      <c r="U1170" s="141"/>
      <c r="V1170" s="141"/>
      <c r="W1170" s="3">
        <f>VLOOKUP(Table1[[#This Row],[Status]],Auxiliar!$B$16:$D$23,3,0)*Table1[[#This Row],[Estimação (horas)]]</f>
        <v>0</v>
      </c>
      <c r="X1170" s="141"/>
    </row>
    <row r="1171" spans="2:24" ht="34.799999999999997" hidden="1">
      <c r="B1171" s="42" t="s">
        <v>28</v>
      </c>
      <c r="C1171" s="42" t="s">
        <v>28</v>
      </c>
      <c r="D1171" s="37" t="s">
        <v>312</v>
      </c>
      <c r="E1171" s="127" t="s">
        <v>1257</v>
      </c>
      <c r="F1171" s="41" t="s">
        <v>323</v>
      </c>
      <c r="G1171" s="39" t="s">
        <v>340</v>
      </c>
      <c r="H1171" s="75" t="str">
        <f>Table1[[#This Row],[Tabela]]&amp;Table1[[#This Row],[Campo]]</f>
        <v>lt003_entityflg_nfrd_applcblty</v>
      </c>
      <c r="I1171" s="3" t="s">
        <v>30</v>
      </c>
      <c r="J1171" s="49">
        <f>VLOOKUP(Table1[[#This Row],[Status]],Auxiliar!$B$16:$C$23,2,0)</f>
        <v>7</v>
      </c>
      <c r="K1171" s="49" t="s">
        <v>1154</v>
      </c>
      <c r="L1171" s="50" t="s">
        <v>1161</v>
      </c>
      <c r="M1171" s="22" t="s">
        <v>1162</v>
      </c>
      <c r="N1171" s="57">
        <v>45485</v>
      </c>
      <c r="O1171" s="22">
        <f>INDEX(Auxiliar!$D$5:$F$13,MATCH(Table1[[#This Row],[Tipologia_Testes]],Auxiliar!$B$5:$B$13,0),MATCH(Table1[[#This Row],[Complexidade]],Auxiliar!$D$4:$F$4,0))</f>
        <v>2</v>
      </c>
      <c r="P1171" s="45"/>
      <c r="Q1171" s="141"/>
      <c r="R1171" s="142">
        <v>45261</v>
      </c>
      <c r="S1171" s="141"/>
      <c r="T1171" s="141"/>
      <c r="U1171" s="141"/>
      <c r="V1171" s="141"/>
      <c r="W1171" s="3">
        <f>VLOOKUP(Table1[[#This Row],[Status]],Auxiliar!$B$16:$D$23,3,0)*Table1[[#This Row],[Estimação (horas)]]</f>
        <v>0</v>
      </c>
      <c r="X1171" s="141"/>
    </row>
    <row r="1172" spans="2:24" ht="17.399999999999999" hidden="1">
      <c r="B1172" s="40" t="s">
        <v>28</v>
      </c>
      <c r="C1172" s="40" t="s">
        <v>28</v>
      </c>
      <c r="D1172" s="40" t="s">
        <v>312</v>
      </c>
      <c r="E1172" s="40" t="s">
        <v>1257</v>
      </c>
      <c r="F1172" s="40" t="s">
        <v>323</v>
      </c>
      <c r="G1172" s="40" t="s">
        <v>340</v>
      </c>
      <c r="H1172" s="74" t="str">
        <f>Table1[[#This Row],[Tabela]]&amp;Table1[[#This Row],[Campo]]</f>
        <v>lt003_entityflg_nfrd_applcblty</v>
      </c>
      <c r="I1172" s="3" t="s">
        <v>30</v>
      </c>
      <c r="J1172" s="49">
        <f>VLOOKUP(Table1[[#This Row],[Status]],Auxiliar!$B$16:$C$23,2,0)</f>
        <v>7</v>
      </c>
      <c r="K1172" s="49" t="s">
        <v>1155</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1158</v>
      </c>
      <c r="L1173" s="50" t="s">
        <v>1161</v>
      </c>
      <c r="M1173" s="22" t="s">
        <v>1162</v>
      </c>
      <c r="N1173" s="57">
        <v>45485</v>
      </c>
      <c r="O1173" s="22">
        <f>INDEX(Auxiliar!$D$5:$F$13,MATCH(Table1[[#This Row],[Tipologia_Testes]],Auxiliar!$B$5:$B$13,0),MATCH(Table1[[#This Row],[Complexidade]],Auxiliar!$D$4:$F$4,0))</f>
        <v>0.1</v>
      </c>
      <c r="P1173" s="45"/>
      <c r="Q1173" s="141"/>
      <c r="R1173" s="142">
        <v>45261</v>
      </c>
      <c r="S1173" s="141"/>
      <c r="T1173" s="141"/>
      <c r="U1173" s="141"/>
      <c r="V1173" s="141"/>
      <c r="W1173" s="3">
        <f>VLOOKUP(Table1[[#This Row],[Status]],Auxiliar!$B$16:$D$23,3,0)*Table1[[#This Row],[Estimação (horas)]]</f>
        <v>0</v>
      </c>
      <c r="X1173" s="141"/>
    </row>
    <row r="1174" spans="2:24" ht="34.799999999999997" hidden="1">
      <c r="B1174" s="42" t="s">
        <v>28</v>
      </c>
      <c r="C1174" s="42" t="s">
        <v>28</v>
      </c>
      <c r="D1174" s="37" t="s">
        <v>312</v>
      </c>
      <c r="E1174" s="127" t="s">
        <v>276</v>
      </c>
      <c r="F1174" s="41" t="s">
        <v>323</v>
      </c>
      <c r="G1174" s="39" t="s">
        <v>341</v>
      </c>
      <c r="H1174" s="75" t="str">
        <f>Table1[[#This Row],[Tabela]]&amp;Table1[[#This Row],[Campo]]</f>
        <v>lt003_entitycntrprty_emssns_scp1</v>
      </c>
      <c r="I1174" s="3" t="s">
        <v>30</v>
      </c>
      <c r="J1174" s="49">
        <f>VLOOKUP(Table1[[#This Row],[Status]],Auxiliar!$B$16:$C$23,2,0)</f>
        <v>7</v>
      </c>
      <c r="K1174" s="49" t="s">
        <v>1154</v>
      </c>
      <c r="L1174" s="50" t="s">
        <v>1161</v>
      </c>
      <c r="M1174" s="22" t="s">
        <v>1162</v>
      </c>
      <c r="N1174" s="57">
        <v>45485</v>
      </c>
      <c r="O1174" s="22">
        <f>INDEX(Auxiliar!$D$5:$F$13,MATCH(Table1[[#This Row],[Tipologia_Testes]],Auxiliar!$B$5:$B$13,0),MATCH(Table1[[#This Row],[Complexidade]],Auxiliar!$D$4:$F$4,0))</f>
        <v>2</v>
      </c>
      <c r="P1174" s="45"/>
      <c r="Q1174" s="141"/>
      <c r="R1174" s="142">
        <v>45261</v>
      </c>
      <c r="S1174" s="141"/>
      <c r="T1174" s="141"/>
      <c r="U1174" s="141"/>
      <c r="V1174" s="141"/>
      <c r="W1174" s="3">
        <f>VLOOKUP(Table1[[#This Row],[Status]],Auxiliar!$B$16:$D$23,3,0)*Table1[[#This Row],[Estimação (horas)]]</f>
        <v>0</v>
      </c>
      <c r="X1174" s="141"/>
    </row>
    <row r="1175" spans="2:24" ht="17.399999999999999" hidden="1">
      <c r="B1175" s="40" t="s">
        <v>28</v>
      </c>
      <c r="C1175" s="40" t="s">
        <v>28</v>
      </c>
      <c r="D1175" s="40" t="s">
        <v>312</v>
      </c>
      <c r="E1175" s="40" t="s">
        <v>276</v>
      </c>
      <c r="F1175" s="40" t="s">
        <v>323</v>
      </c>
      <c r="G1175" s="40" t="s">
        <v>341</v>
      </c>
      <c r="H1175" s="74" t="str">
        <f>Table1[[#This Row],[Tabela]]&amp;Table1[[#This Row],[Campo]]</f>
        <v>lt003_entitycntrprty_emssns_scp1</v>
      </c>
      <c r="I1175" s="3" t="s">
        <v>30</v>
      </c>
      <c r="J1175" s="49">
        <f>VLOOKUP(Table1[[#This Row],[Status]],Auxiliar!$B$16:$C$23,2,0)</f>
        <v>7</v>
      </c>
      <c r="K1175" s="49" t="s">
        <v>1155</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1158</v>
      </c>
      <c r="L1176" s="50" t="s">
        <v>1161</v>
      </c>
      <c r="M1176" s="22" t="s">
        <v>1162</v>
      </c>
      <c r="N1176" s="57">
        <v>45485</v>
      </c>
      <c r="O1176" s="22">
        <f>INDEX(Auxiliar!$D$5:$F$13,MATCH(Table1[[#This Row],[Tipologia_Testes]],Auxiliar!$B$5:$B$13,0),MATCH(Table1[[#This Row],[Complexidade]],Auxiliar!$D$4:$F$4,0))</f>
        <v>0.1</v>
      </c>
      <c r="P1176" s="45"/>
      <c r="Q1176" s="141"/>
      <c r="R1176" s="142">
        <v>45261</v>
      </c>
      <c r="S1176" s="141"/>
      <c r="T1176" s="141"/>
      <c r="U1176" s="141"/>
      <c r="V1176" s="141"/>
      <c r="W1176" s="3">
        <f>VLOOKUP(Table1[[#This Row],[Status]],Auxiliar!$B$16:$D$23,3,0)*Table1[[#This Row],[Estimação (horas)]]</f>
        <v>0</v>
      </c>
      <c r="X1176" s="141"/>
    </row>
    <row r="1177" spans="2:24" ht="34.799999999999997" hidden="1">
      <c r="B1177" s="42" t="s">
        <v>28</v>
      </c>
      <c r="C1177" s="42" t="s">
        <v>28</v>
      </c>
      <c r="D1177" s="37" t="s">
        <v>312</v>
      </c>
      <c r="E1177" s="127" t="s">
        <v>277</v>
      </c>
      <c r="F1177" s="41" t="s">
        <v>323</v>
      </c>
      <c r="G1177" s="39" t="s">
        <v>342</v>
      </c>
      <c r="H1177" s="75" t="str">
        <f>Table1[[#This Row],[Tabela]]&amp;Table1[[#This Row],[Campo]]</f>
        <v>lt003_entitycntrprty_emssns_scp2</v>
      </c>
      <c r="I1177" s="3" t="s">
        <v>30</v>
      </c>
      <c r="J1177" s="49">
        <f>VLOOKUP(Table1[[#This Row],[Status]],Auxiliar!$B$16:$C$23,2,0)</f>
        <v>7</v>
      </c>
      <c r="K1177" s="49" t="s">
        <v>1154</v>
      </c>
      <c r="L1177" s="50" t="s">
        <v>1161</v>
      </c>
      <c r="M1177" s="22" t="s">
        <v>1162</v>
      </c>
      <c r="N1177" s="57">
        <v>45485</v>
      </c>
      <c r="O1177" s="22">
        <f>INDEX(Auxiliar!$D$5:$F$13,MATCH(Table1[[#This Row],[Tipologia_Testes]],Auxiliar!$B$5:$B$13,0),MATCH(Table1[[#This Row],[Complexidade]],Auxiliar!$D$4:$F$4,0))</f>
        <v>2</v>
      </c>
      <c r="P1177" s="45"/>
      <c r="Q1177" s="141"/>
      <c r="R1177" s="142">
        <v>45261</v>
      </c>
      <c r="S1177" s="141"/>
      <c r="T1177" s="141"/>
      <c r="U1177" s="141"/>
      <c r="V1177" s="141"/>
      <c r="W1177" s="3">
        <f>VLOOKUP(Table1[[#This Row],[Status]],Auxiliar!$B$16:$D$23,3,0)*Table1[[#This Row],[Estimação (horas)]]</f>
        <v>0</v>
      </c>
      <c r="X1177" s="141"/>
    </row>
    <row r="1178" spans="2:24" ht="17.399999999999999" hidden="1">
      <c r="B1178" s="40" t="s">
        <v>28</v>
      </c>
      <c r="C1178" s="40" t="s">
        <v>28</v>
      </c>
      <c r="D1178" s="40" t="s">
        <v>312</v>
      </c>
      <c r="E1178" s="40" t="s">
        <v>277</v>
      </c>
      <c r="F1178" s="40" t="s">
        <v>323</v>
      </c>
      <c r="G1178" s="40" t="s">
        <v>342</v>
      </c>
      <c r="H1178" s="74" t="str">
        <f>Table1[[#This Row],[Tabela]]&amp;Table1[[#This Row],[Campo]]</f>
        <v>lt003_entitycntrprty_emssns_scp2</v>
      </c>
      <c r="I1178" s="3" t="s">
        <v>30</v>
      </c>
      <c r="J1178" s="49">
        <f>VLOOKUP(Table1[[#This Row],[Status]],Auxiliar!$B$16:$C$23,2,0)</f>
        <v>7</v>
      </c>
      <c r="K1178" s="49" t="s">
        <v>1155</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1158</v>
      </c>
      <c r="L1179" s="50" t="s">
        <v>1161</v>
      </c>
      <c r="M1179" s="22" t="s">
        <v>1162</v>
      </c>
      <c r="N1179" s="57">
        <v>45485</v>
      </c>
      <c r="O1179" s="22">
        <f>INDEX(Auxiliar!$D$5:$F$13,MATCH(Table1[[#This Row],[Tipologia_Testes]],Auxiliar!$B$5:$B$13,0),MATCH(Table1[[#This Row],[Complexidade]],Auxiliar!$D$4:$F$4,0))</f>
        <v>0.1</v>
      </c>
      <c r="P1179" s="45"/>
      <c r="Q1179" s="141"/>
      <c r="R1179" s="142">
        <v>45261</v>
      </c>
      <c r="S1179" s="141"/>
      <c r="T1179" s="141"/>
      <c r="U1179" s="141"/>
      <c r="V1179" s="141"/>
      <c r="W1179" s="3">
        <f>VLOOKUP(Table1[[#This Row],[Status]],Auxiliar!$B$16:$D$23,3,0)*Table1[[#This Row],[Estimação (horas)]]</f>
        <v>0</v>
      </c>
      <c r="X1179" s="141"/>
    </row>
    <row r="1180" spans="2:24" ht="34.799999999999997" hidden="1">
      <c r="B1180" s="42" t="s">
        <v>28</v>
      </c>
      <c r="C1180" s="42" t="s">
        <v>28</v>
      </c>
      <c r="D1180" s="37" t="s">
        <v>312</v>
      </c>
      <c r="E1180" s="127" t="s">
        <v>278</v>
      </c>
      <c r="F1180" s="41" t="s">
        <v>323</v>
      </c>
      <c r="G1180" s="39" t="s">
        <v>343</v>
      </c>
      <c r="H1180" s="75" t="str">
        <f>Table1[[#This Row],[Tabela]]&amp;Table1[[#This Row],[Campo]]</f>
        <v>lt003_entitycntrprty_emssns_scp3</v>
      </c>
      <c r="I1180" s="3" t="s">
        <v>30</v>
      </c>
      <c r="J1180" s="49">
        <f>VLOOKUP(Table1[[#This Row],[Status]],Auxiliar!$B$16:$C$23,2,0)</f>
        <v>7</v>
      </c>
      <c r="K1180" s="49" t="s">
        <v>1154</v>
      </c>
      <c r="L1180" s="50" t="s">
        <v>1161</v>
      </c>
      <c r="M1180" s="22" t="s">
        <v>1162</v>
      </c>
      <c r="N1180" s="57">
        <v>45485</v>
      </c>
      <c r="O1180" s="22">
        <f>INDEX(Auxiliar!$D$5:$F$13,MATCH(Table1[[#This Row],[Tipologia_Testes]],Auxiliar!$B$5:$B$13,0),MATCH(Table1[[#This Row],[Complexidade]],Auxiliar!$D$4:$F$4,0))</f>
        <v>2</v>
      </c>
      <c r="P1180" s="45"/>
      <c r="Q1180" s="141"/>
      <c r="R1180" s="142">
        <v>45261</v>
      </c>
      <c r="S1180" s="141"/>
      <c r="T1180" s="141"/>
      <c r="U1180" s="141"/>
      <c r="V1180" s="141"/>
      <c r="W1180" s="3">
        <f>VLOOKUP(Table1[[#This Row],[Status]],Auxiliar!$B$16:$D$23,3,0)*Table1[[#This Row],[Estimação (horas)]]</f>
        <v>0</v>
      </c>
      <c r="X1180" s="141"/>
    </row>
    <row r="1181" spans="2:24" ht="17.399999999999999" hidden="1">
      <c r="B1181" s="40" t="s">
        <v>28</v>
      </c>
      <c r="C1181" s="40" t="s">
        <v>28</v>
      </c>
      <c r="D1181" s="40" t="s">
        <v>312</v>
      </c>
      <c r="E1181" s="40" t="s">
        <v>278</v>
      </c>
      <c r="F1181" s="40" t="s">
        <v>323</v>
      </c>
      <c r="G1181" s="40" t="s">
        <v>343</v>
      </c>
      <c r="H1181" s="74" t="str">
        <f>Table1[[#This Row],[Tabela]]&amp;Table1[[#This Row],[Campo]]</f>
        <v>lt003_entitycntrprty_emssns_scp3</v>
      </c>
      <c r="I1181" s="3" t="s">
        <v>30</v>
      </c>
      <c r="J1181" s="49">
        <f>VLOOKUP(Table1[[#This Row],[Status]],Auxiliar!$B$16:$C$23,2,0)</f>
        <v>7</v>
      </c>
      <c r="K1181" s="49" t="s">
        <v>1155</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1158</v>
      </c>
      <c r="L1182" s="50" t="s">
        <v>1161</v>
      </c>
      <c r="M1182" s="22" t="s">
        <v>1162</v>
      </c>
      <c r="N1182" s="57">
        <v>45485</v>
      </c>
      <c r="O1182" s="22">
        <f>INDEX(Auxiliar!$D$5:$F$13,MATCH(Table1[[#This Row],[Tipologia_Testes]],Auxiliar!$B$5:$B$13,0),MATCH(Table1[[#This Row],[Complexidade]],Auxiliar!$D$4:$F$4,0))</f>
        <v>0.1</v>
      </c>
      <c r="P1182" s="45"/>
      <c r="Q1182" s="141"/>
      <c r="R1182" s="142">
        <v>45261</v>
      </c>
      <c r="S1182" s="141"/>
      <c r="T1182" s="141"/>
      <c r="U1182" s="141"/>
      <c r="V1182" s="141"/>
      <c r="W1182" s="3">
        <f>VLOOKUP(Table1[[#This Row],[Status]],Auxiliar!$B$16:$D$23,3,0)*Table1[[#This Row],[Estimação (horas)]]</f>
        <v>0</v>
      </c>
      <c r="X1182" s="141"/>
    </row>
    <row r="1183" spans="2:24" ht="34.799999999999997" hidden="1">
      <c r="B1183" s="42" t="s">
        <v>28</v>
      </c>
      <c r="C1183" s="42" t="s">
        <v>28</v>
      </c>
      <c r="D1183" s="37" t="s">
        <v>312</v>
      </c>
      <c r="E1183" s="127" t="s">
        <v>1257</v>
      </c>
      <c r="F1183" s="41" t="s">
        <v>323</v>
      </c>
      <c r="G1183" s="39" t="s">
        <v>344</v>
      </c>
      <c r="H1183" s="75" t="str">
        <f>Table1[[#This Row],[Tabela]]&amp;Table1[[#This Row],[Campo]]</f>
        <v>lt003_entityflg_excldd_eu_prs_algnd_bnchmrk</v>
      </c>
      <c r="I1183" s="3" t="s">
        <v>30</v>
      </c>
      <c r="J1183" s="49">
        <f>VLOOKUP(Table1[[#This Row],[Status]],Auxiliar!$B$16:$C$23,2,0)</f>
        <v>7</v>
      </c>
      <c r="K1183" s="49" t="s">
        <v>1154</v>
      </c>
      <c r="L1183" s="50" t="s">
        <v>1161</v>
      </c>
      <c r="M1183" s="22" t="s">
        <v>1162</v>
      </c>
      <c r="N1183" s="57">
        <v>45485</v>
      </c>
      <c r="O1183" s="22">
        <f>INDEX(Auxiliar!$D$5:$F$13,MATCH(Table1[[#This Row],[Tipologia_Testes]],Auxiliar!$B$5:$B$13,0),MATCH(Table1[[#This Row],[Complexidade]],Auxiliar!$D$4:$F$4,0))</f>
        <v>2</v>
      </c>
      <c r="P1183" s="45"/>
      <c r="Q1183" s="141"/>
      <c r="R1183" s="142">
        <v>45261</v>
      </c>
      <c r="S1183" s="141"/>
      <c r="T1183" s="141"/>
      <c r="U1183" s="141"/>
      <c r="V1183" s="141"/>
      <c r="W1183" s="3">
        <f>VLOOKUP(Table1[[#This Row],[Status]],Auxiliar!$B$16:$D$23,3,0)*Table1[[#This Row],[Estimação (horas)]]</f>
        <v>0</v>
      </c>
      <c r="X1183" s="141"/>
    </row>
    <row r="1184" spans="2:24" ht="17.399999999999999" hidden="1">
      <c r="B1184" s="40" t="s">
        <v>28</v>
      </c>
      <c r="C1184" s="40" t="s">
        <v>28</v>
      </c>
      <c r="D1184" s="40" t="s">
        <v>312</v>
      </c>
      <c r="E1184" s="40" t="s">
        <v>1257</v>
      </c>
      <c r="F1184" s="40" t="s">
        <v>323</v>
      </c>
      <c r="G1184" s="40" t="s">
        <v>344</v>
      </c>
      <c r="H1184" s="74" t="str">
        <f>Table1[[#This Row],[Tabela]]&amp;Table1[[#This Row],[Campo]]</f>
        <v>lt003_entityflg_excldd_eu_prs_algnd_bnchmrk</v>
      </c>
      <c r="I1184" s="3" t="s">
        <v>30</v>
      </c>
      <c r="J1184" s="49">
        <f>VLOOKUP(Table1[[#This Row],[Status]],Auxiliar!$B$16:$C$23,2,0)</f>
        <v>7</v>
      </c>
      <c r="K1184" s="49" t="s">
        <v>1155</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1158</v>
      </c>
      <c r="L1185" s="50" t="s">
        <v>1161</v>
      </c>
      <c r="M1185" s="22" t="s">
        <v>1162</v>
      </c>
      <c r="N1185" s="57">
        <v>45485</v>
      </c>
      <c r="O1185" s="22">
        <f>INDEX(Auxiliar!$D$5:$F$13,MATCH(Table1[[#This Row],[Tipologia_Testes]],Auxiliar!$B$5:$B$13,0),MATCH(Table1[[#This Row],[Complexidade]],Auxiliar!$D$4:$F$4,0))</f>
        <v>0.1</v>
      </c>
      <c r="P1185" s="45"/>
      <c r="Q1185" s="141"/>
      <c r="R1185" s="142">
        <v>45261</v>
      </c>
      <c r="S1185" s="141"/>
      <c r="T1185" s="141"/>
      <c r="U1185" s="141"/>
      <c r="V1185" s="141"/>
      <c r="W1185" s="3">
        <f>VLOOKUP(Table1[[#This Row],[Status]],Auxiliar!$B$16:$D$23,3,0)*Table1[[#This Row],[Estimação (horas)]]</f>
        <v>0</v>
      </c>
      <c r="X1185" s="141"/>
    </row>
    <row r="1186" spans="2:24" ht="34.799999999999997" hidden="1">
      <c r="B1186" s="42" t="s">
        <v>28</v>
      </c>
      <c r="C1186" s="42" t="s">
        <v>28</v>
      </c>
      <c r="D1186" s="37" t="s">
        <v>312</v>
      </c>
      <c r="E1186" s="41" t="s">
        <v>1257</v>
      </c>
      <c r="F1186" s="41" t="s">
        <v>323</v>
      </c>
      <c r="G1186" s="39" t="s">
        <v>345</v>
      </c>
      <c r="H1186" s="75" t="str">
        <f>Table1[[#This Row],[Tabela]]&amp;Table1[[#This Row],[Campo]]</f>
        <v>lt003_entityflg_act_physcl_rsk</v>
      </c>
      <c r="I1186" s="3" t="s">
        <v>30</v>
      </c>
      <c r="J1186" s="49">
        <f>VLOOKUP(Table1[[#This Row],[Status]],Auxiliar!$B$16:$C$23,2,0)</f>
        <v>7</v>
      </c>
      <c r="K1186" s="49" t="s">
        <v>1154</v>
      </c>
      <c r="L1186" s="50" t="s">
        <v>1161</v>
      </c>
      <c r="M1186" s="22" t="s">
        <v>1162</v>
      </c>
      <c r="N1186" s="57">
        <v>45485</v>
      </c>
      <c r="O1186" s="22">
        <f>INDEX(Auxiliar!$D$5:$F$13,MATCH(Table1[[#This Row],[Tipologia_Testes]],Auxiliar!$B$5:$B$13,0),MATCH(Table1[[#This Row],[Complexidade]],Auxiliar!$D$4:$F$4,0))</f>
        <v>2</v>
      </c>
      <c r="P1186" s="45"/>
      <c r="Q1186" s="141"/>
      <c r="R1186" s="142">
        <v>45261</v>
      </c>
      <c r="S1186" s="141"/>
      <c r="T1186" s="141"/>
      <c r="U1186" s="141"/>
      <c r="V1186" s="141"/>
      <c r="W1186" s="3">
        <f>VLOOKUP(Table1[[#This Row],[Status]],Auxiliar!$B$16:$D$23,3,0)*Table1[[#This Row],[Estimação (horas)]]</f>
        <v>0</v>
      </c>
      <c r="X1186" s="141"/>
    </row>
    <row r="1187" spans="2:24" ht="17.399999999999999" hidden="1">
      <c r="B1187" s="40" t="s">
        <v>28</v>
      </c>
      <c r="C1187" s="40" t="s">
        <v>28</v>
      </c>
      <c r="D1187" s="40" t="s">
        <v>312</v>
      </c>
      <c r="E1187" s="40" t="s">
        <v>1257</v>
      </c>
      <c r="F1187" s="40" t="s">
        <v>323</v>
      </c>
      <c r="G1187" s="40" t="s">
        <v>345</v>
      </c>
      <c r="H1187" s="74" t="str">
        <f>Table1[[#This Row],[Tabela]]&amp;Table1[[#This Row],[Campo]]</f>
        <v>lt003_entityflg_act_physcl_rsk</v>
      </c>
      <c r="I1187" s="3" t="s">
        <v>30</v>
      </c>
      <c r="J1187" s="49">
        <f>VLOOKUP(Table1[[#This Row],[Status]],Auxiliar!$B$16:$C$23,2,0)</f>
        <v>7</v>
      </c>
      <c r="K1187" s="49" t="s">
        <v>1155</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1158</v>
      </c>
      <c r="L1188" s="50" t="s">
        <v>1161</v>
      </c>
      <c r="M1188" s="22" t="s">
        <v>1162</v>
      </c>
      <c r="N1188" s="57">
        <v>45485</v>
      </c>
      <c r="O1188" s="22">
        <f>INDEX(Auxiliar!$D$5:$F$13,MATCH(Table1[[#This Row],[Tipologia_Testes]],Auxiliar!$B$5:$B$13,0),MATCH(Table1[[#This Row],[Complexidade]],Auxiliar!$D$4:$F$4,0))</f>
        <v>0.1</v>
      </c>
      <c r="P1188" s="45"/>
      <c r="Q1188" s="141"/>
      <c r="R1188" s="142">
        <v>45261</v>
      </c>
      <c r="S1188" s="141"/>
      <c r="T1188" s="141"/>
      <c r="U1188" s="141"/>
      <c r="V1188" s="141"/>
      <c r="W1188" s="3">
        <f>VLOOKUP(Table1[[#This Row],[Status]],Auxiliar!$B$16:$D$23,3,0)*Table1[[#This Row],[Estimação (horas)]]</f>
        <v>0</v>
      </c>
      <c r="X1188" s="141"/>
    </row>
    <row r="1189" spans="2:24" ht="34.799999999999997" hidden="1">
      <c r="B1189" s="42" t="s">
        <v>28</v>
      </c>
      <c r="C1189" s="42" t="s">
        <v>28</v>
      </c>
      <c r="D1189" s="37" t="s">
        <v>312</v>
      </c>
      <c r="E1189" s="41" t="s">
        <v>1257</v>
      </c>
      <c r="F1189" s="41" t="s">
        <v>323</v>
      </c>
      <c r="G1189" s="39" t="s">
        <v>346</v>
      </c>
      <c r="H1189" s="75" t="str">
        <f>Table1[[#This Row],[Tabela]]&amp;Table1[[#This Row],[Campo]]</f>
        <v>lt003_entityflg_chrnc_physcl_rsk</v>
      </c>
      <c r="I1189" s="3" t="s">
        <v>30</v>
      </c>
      <c r="J1189" s="49">
        <f>VLOOKUP(Table1[[#This Row],[Status]],Auxiliar!$B$16:$C$23,2,0)</f>
        <v>7</v>
      </c>
      <c r="K1189" s="49" t="s">
        <v>1154</v>
      </c>
      <c r="L1189" s="50" t="s">
        <v>1161</v>
      </c>
      <c r="M1189" s="22" t="s">
        <v>1162</v>
      </c>
      <c r="N1189" s="57">
        <v>45485</v>
      </c>
      <c r="O1189" s="22">
        <f>INDEX(Auxiliar!$D$5:$F$13,MATCH(Table1[[#This Row],[Tipologia_Testes]],Auxiliar!$B$5:$B$13,0),MATCH(Table1[[#This Row],[Complexidade]],Auxiliar!$D$4:$F$4,0))</f>
        <v>2</v>
      </c>
      <c r="P1189" s="45"/>
      <c r="Q1189" s="141"/>
      <c r="R1189" s="142">
        <v>45261</v>
      </c>
      <c r="S1189" s="141"/>
      <c r="T1189" s="141"/>
      <c r="U1189" s="141"/>
      <c r="V1189" s="141"/>
      <c r="W1189" s="3">
        <f>VLOOKUP(Table1[[#This Row],[Status]],Auxiliar!$B$16:$D$23,3,0)*Table1[[#This Row],[Estimação (horas)]]</f>
        <v>0</v>
      </c>
      <c r="X1189" s="141"/>
    </row>
    <row r="1190" spans="2:24" ht="17.399999999999999" hidden="1">
      <c r="B1190" s="40" t="s">
        <v>28</v>
      </c>
      <c r="C1190" s="40" t="s">
        <v>28</v>
      </c>
      <c r="D1190" s="40" t="s">
        <v>312</v>
      </c>
      <c r="E1190" s="40" t="s">
        <v>1257</v>
      </c>
      <c r="F1190" s="40" t="s">
        <v>323</v>
      </c>
      <c r="G1190" s="40" t="s">
        <v>346</v>
      </c>
      <c r="H1190" s="74" t="str">
        <f>Table1[[#This Row],[Tabela]]&amp;Table1[[#This Row],[Campo]]</f>
        <v>lt003_entityflg_chrnc_physcl_rsk</v>
      </c>
      <c r="I1190" s="3" t="s">
        <v>30</v>
      </c>
      <c r="J1190" s="49">
        <f>VLOOKUP(Table1[[#This Row],[Status]],Auxiliar!$B$16:$C$23,2,0)</f>
        <v>7</v>
      </c>
      <c r="K1190" s="49" t="s">
        <v>1155</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1158</v>
      </c>
      <c r="L1191" s="50" t="s">
        <v>1161</v>
      </c>
      <c r="M1191" s="22" t="s">
        <v>1162</v>
      </c>
      <c r="N1191" s="57">
        <v>45485</v>
      </c>
      <c r="O1191" s="22">
        <f>INDEX(Auxiliar!$D$5:$F$13,MATCH(Table1[[#This Row],[Tipologia_Testes]],Auxiliar!$B$5:$B$13,0),MATCH(Table1[[#This Row],[Complexidade]],Auxiliar!$D$4:$F$4,0))</f>
        <v>0.1</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2" t="s">
        <v>28</v>
      </c>
      <c r="C1192" s="42" t="s">
        <v>28</v>
      </c>
      <c r="D1192" s="43" t="s">
        <v>1258</v>
      </c>
      <c r="E1192" s="127" t="s">
        <v>1259</v>
      </c>
      <c r="F1192" s="41" t="s">
        <v>323</v>
      </c>
      <c r="G1192" s="39" t="s">
        <v>347</v>
      </c>
      <c r="H1192" s="75" t="str">
        <f>Table1[[#This Row],[Tabela]]&amp;Table1[[#This Row],[Campo]]</f>
        <v>lt003_entitypst_cd</v>
      </c>
      <c r="I1192" s="3" t="s">
        <v>30</v>
      </c>
      <c r="J1192" s="49">
        <f>VLOOKUP(Table1[[#This Row],[Status]],Auxiliar!$B$16:$C$23,2,0)</f>
        <v>7</v>
      </c>
      <c r="K1192" s="49" t="s">
        <v>1154</v>
      </c>
      <c r="L1192" s="50" t="s">
        <v>1161</v>
      </c>
      <c r="M1192" s="22" t="s">
        <v>1162</v>
      </c>
      <c r="N1192" s="57">
        <v>45485</v>
      </c>
      <c r="O1192" s="22">
        <f>INDEX(Auxiliar!$D$5:$F$13,MATCH(Table1[[#This Row],[Tipologia_Testes]],Auxiliar!$B$5:$B$13,0),MATCH(Table1[[#This Row],[Complexidade]],Auxiliar!$D$4:$F$4,0))</f>
        <v>2</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0" t="s">
        <v>28</v>
      </c>
      <c r="C1193" s="40" t="s">
        <v>28</v>
      </c>
      <c r="D1193" s="40" t="s">
        <v>1258</v>
      </c>
      <c r="E1193" s="40" t="s">
        <v>1259</v>
      </c>
      <c r="F1193" s="40" t="s">
        <v>323</v>
      </c>
      <c r="G1193" s="40" t="s">
        <v>347</v>
      </c>
      <c r="H1193" s="74" t="str">
        <f>Table1[[#This Row],[Tabela]]&amp;Table1[[#This Row],[Campo]]</f>
        <v>lt003_entitypst_cd</v>
      </c>
      <c r="I1193" s="3" t="s">
        <v>30</v>
      </c>
      <c r="J1193" s="49">
        <f>VLOOKUP(Table1[[#This Row],[Status]],Auxiliar!$B$16:$C$23,2,0)</f>
        <v>7</v>
      </c>
      <c r="K1193" s="49" t="s">
        <v>1155</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1158</v>
      </c>
      <c r="L1194" s="50" t="s">
        <v>1161</v>
      </c>
      <c r="M1194" s="22" t="s">
        <v>1162</v>
      </c>
      <c r="N1194" s="57">
        <v>45485</v>
      </c>
      <c r="O1194" s="22">
        <f>INDEX(Auxiliar!$D$5:$F$13,MATCH(Table1[[#This Row],[Tipologia_Testes]],Auxiliar!$B$5:$B$13,0),MATCH(Table1[[#This Row],[Complexidade]],Auxiliar!$D$4:$F$4,0))</f>
        <v>0.1</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2" t="s">
        <v>28</v>
      </c>
      <c r="C1195" s="42" t="s">
        <v>28</v>
      </c>
      <c r="D1195" s="43" t="s">
        <v>380</v>
      </c>
      <c r="E1195" s="127" t="s">
        <v>38</v>
      </c>
      <c r="F1195" s="41" t="s">
        <v>323</v>
      </c>
      <c r="G1195" s="39" t="s">
        <v>348</v>
      </c>
      <c r="H1195" s="75" t="str">
        <f>Table1[[#This Row],[Tabela]]&amp;Table1[[#This Row],[Campo]]</f>
        <v>lt003_entityesg_sbsctr</v>
      </c>
      <c r="I1195" s="3" t="s">
        <v>30</v>
      </c>
      <c r="J1195" s="49">
        <f>VLOOKUP(Table1[[#This Row],[Status]],Auxiliar!$B$16:$C$23,2,0)</f>
        <v>7</v>
      </c>
      <c r="K1195" s="49" t="s">
        <v>1154</v>
      </c>
      <c r="L1195" s="50" t="s">
        <v>1161</v>
      </c>
      <c r="M1195" s="22" t="s">
        <v>1162</v>
      </c>
      <c r="N1195" s="57">
        <v>45485</v>
      </c>
      <c r="O1195" s="22">
        <f>INDEX(Auxiliar!$D$5:$F$13,MATCH(Table1[[#This Row],[Tipologia_Testes]],Auxiliar!$B$5:$B$13,0),MATCH(Table1[[#This Row],[Complexidade]],Auxiliar!$D$4:$F$4,0))</f>
        <v>2</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0" t="s">
        <v>28</v>
      </c>
      <c r="C1196" s="40" t="s">
        <v>28</v>
      </c>
      <c r="D1196" s="40" t="s">
        <v>380</v>
      </c>
      <c r="E1196" s="40" t="s">
        <v>38</v>
      </c>
      <c r="F1196" s="40" t="s">
        <v>323</v>
      </c>
      <c r="G1196" s="40" t="s">
        <v>348</v>
      </c>
      <c r="H1196" s="74" t="str">
        <f>Table1[[#This Row],[Tabela]]&amp;Table1[[#This Row],[Campo]]</f>
        <v>lt003_entityesg_sbsctr</v>
      </c>
      <c r="I1196" s="3" t="s">
        <v>30</v>
      </c>
      <c r="J1196" s="49">
        <f>VLOOKUP(Table1[[#This Row],[Status]],Auxiliar!$B$16:$C$23,2,0)</f>
        <v>7</v>
      </c>
      <c r="K1196" s="49" t="s">
        <v>1155</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1158</v>
      </c>
      <c r="L1197" s="50" t="s">
        <v>1161</v>
      </c>
      <c r="M1197" s="22" t="s">
        <v>1162</v>
      </c>
      <c r="N1197" s="57">
        <v>45485</v>
      </c>
      <c r="O1197" s="22">
        <f>INDEX(Auxiliar!$D$5:$F$13,MATCH(Table1[[#This Row],[Tipologia_Testes]],Auxiliar!$B$5:$B$13,0),MATCH(Table1[[#This Row],[Complexidade]],Auxiliar!$D$4:$F$4,0))</f>
        <v>0.1</v>
      </c>
      <c r="P1197" s="45"/>
      <c r="Q1197" s="141"/>
      <c r="R1197" s="142">
        <v>45261</v>
      </c>
      <c r="S1197" s="141"/>
      <c r="T1197" s="141"/>
      <c r="U1197" s="141"/>
      <c r="V1197" s="141"/>
      <c r="W1197" s="3">
        <f>VLOOKUP(Table1[[#This Row],[Status]],Auxiliar!$B$16:$D$23,3,0)*Table1[[#This Row],[Estimação (horas)]]</f>
        <v>0</v>
      </c>
      <c r="X1197" s="141"/>
    </row>
    <row r="1198" spans="2:24" ht="34.799999999999997" hidden="1">
      <c r="B1198" s="42" t="s">
        <v>28</v>
      </c>
      <c r="C1198" s="42" t="s">
        <v>28</v>
      </c>
      <c r="D1198" s="38" t="s">
        <v>1260</v>
      </c>
      <c r="E1198" s="127" t="s">
        <v>1261</v>
      </c>
      <c r="F1198" s="41" t="s">
        <v>323</v>
      </c>
      <c r="G1198" s="39" t="s">
        <v>349</v>
      </c>
      <c r="H1198" s="75" t="str">
        <f>Table1[[#This Row],[Tabela]]&amp;Table1[[#This Row],[Campo]]</f>
        <v>lt003_entityttl_lblty</v>
      </c>
      <c r="I1198" s="3" t="s">
        <v>30</v>
      </c>
      <c r="J1198" s="49">
        <f>VLOOKUP(Table1[[#This Row],[Status]],Auxiliar!$B$16:$C$23,2,0)</f>
        <v>7</v>
      </c>
      <c r="K1198" s="49" t="s">
        <v>1154</v>
      </c>
      <c r="L1198" s="50" t="s">
        <v>1161</v>
      </c>
      <c r="M1198" s="22" t="s">
        <v>1162</v>
      </c>
      <c r="N1198" s="57">
        <v>45485</v>
      </c>
      <c r="O1198" s="22">
        <f>INDEX(Auxiliar!$D$5:$F$13,MATCH(Table1[[#This Row],[Tipologia_Testes]],Auxiliar!$B$5:$B$13,0),MATCH(Table1[[#This Row],[Complexidade]],Auxiliar!$D$4:$F$4,0))</f>
        <v>2</v>
      </c>
      <c r="P1198" s="45"/>
      <c r="Q1198" s="141"/>
      <c r="R1198" s="142">
        <v>45261</v>
      </c>
      <c r="S1198" s="141"/>
      <c r="T1198" s="141"/>
      <c r="U1198" s="141"/>
      <c r="V1198" s="141"/>
      <c r="W1198" s="3">
        <f>VLOOKUP(Table1[[#This Row],[Status]],Auxiliar!$B$16:$D$23,3,0)*Table1[[#This Row],[Estimação (horas)]]</f>
        <v>0</v>
      </c>
      <c r="X1198" s="141"/>
    </row>
    <row r="1199" spans="2:24" ht="17.399999999999999" hidden="1">
      <c r="B1199" s="40" t="s">
        <v>28</v>
      </c>
      <c r="C1199" s="40" t="s">
        <v>28</v>
      </c>
      <c r="D1199" s="40" t="s">
        <v>1260</v>
      </c>
      <c r="E1199" s="40" t="s">
        <v>1261</v>
      </c>
      <c r="F1199" s="40" t="s">
        <v>323</v>
      </c>
      <c r="G1199" s="40" t="s">
        <v>349</v>
      </c>
      <c r="H1199" s="74" t="str">
        <f>Table1[[#This Row],[Tabela]]&amp;Table1[[#This Row],[Campo]]</f>
        <v>lt003_entityttl_lblty</v>
      </c>
      <c r="I1199" s="3" t="s">
        <v>30</v>
      </c>
      <c r="J1199" s="49">
        <f>VLOOKUP(Table1[[#This Row],[Status]],Auxiliar!$B$16:$C$23,2,0)</f>
        <v>7</v>
      </c>
      <c r="K1199" s="49" t="s">
        <v>1155</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1158</v>
      </c>
      <c r="L1200" s="50" t="s">
        <v>1161</v>
      </c>
      <c r="M1200" s="22" t="s">
        <v>1162</v>
      </c>
      <c r="N1200" s="57">
        <v>45485</v>
      </c>
      <c r="O1200" s="22">
        <f>INDEX(Auxiliar!$D$5:$F$13,MATCH(Table1[[#This Row],[Tipologia_Testes]],Auxiliar!$B$5:$B$13,0),MATCH(Table1[[#This Row],[Complexidade]],Auxiliar!$D$4:$F$4,0))</f>
        <v>0.1</v>
      </c>
      <c r="P1200" s="45"/>
      <c r="Q1200" s="141"/>
      <c r="R1200" s="142">
        <v>45261</v>
      </c>
      <c r="S1200" s="141"/>
      <c r="T1200" s="141"/>
      <c r="U1200" s="141"/>
      <c r="V1200" s="141"/>
      <c r="W1200" s="3">
        <f>VLOOKUP(Table1[[#This Row],[Status]],Auxiliar!$B$16:$D$23,3,0)*Table1[[#This Row],[Estimação (horas)]]</f>
        <v>0</v>
      </c>
      <c r="X1200" s="141"/>
    </row>
    <row r="1201" spans="2:24" ht="34.799999999999997" hidden="1">
      <c r="B1201" s="42" t="s">
        <v>28</v>
      </c>
      <c r="C1201" s="42" t="s">
        <v>28</v>
      </c>
      <c r="D1201" s="37" t="s">
        <v>1262</v>
      </c>
      <c r="E1201" s="127" t="s">
        <v>1263</v>
      </c>
      <c r="F1201" s="41" t="s">
        <v>323</v>
      </c>
      <c r="G1201" s="39" t="s">
        <v>230</v>
      </c>
      <c r="H1201" s="75" t="str">
        <f>Table1[[#This Row],[Tabela]]&amp;Table1[[#This Row],[Campo]]</f>
        <v>lt003_entityisin</v>
      </c>
      <c r="I1201" s="3" t="s">
        <v>30</v>
      </c>
      <c r="J1201" s="49">
        <f>VLOOKUP(Table1[[#This Row],[Status]],Auxiliar!$B$16:$C$23,2,0)</f>
        <v>7</v>
      </c>
      <c r="K1201" s="49" t="s">
        <v>1154</v>
      </c>
      <c r="L1201" s="50" t="s">
        <v>1161</v>
      </c>
      <c r="M1201" s="22" t="s">
        <v>1162</v>
      </c>
      <c r="N1201" s="57">
        <v>45485</v>
      </c>
      <c r="O1201" s="22">
        <f>INDEX(Auxiliar!$D$5:$F$13,MATCH(Table1[[#This Row],[Tipologia_Testes]],Auxiliar!$B$5:$B$13,0),MATCH(Table1[[#This Row],[Complexidade]],Auxiliar!$D$4:$F$4,0))</f>
        <v>2</v>
      </c>
      <c r="P1201" s="45"/>
      <c r="Q1201" s="141"/>
      <c r="R1201" s="142">
        <v>45261</v>
      </c>
      <c r="S1201" s="141"/>
      <c r="T1201" s="141"/>
      <c r="U1201" s="141"/>
      <c r="V1201" s="141"/>
      <c r="W1201" s="3">
        <f>VLOOKUP(Table1[[#This Row],[Status]],Auxiliar!$B$16:$D$23,3,0)*Table1[[#This Row],[Estimação (horas)]]</f>
        <v>0</v>
      </c>
      <c r="X1201" s="141"/>
    </row>
    <row r="1202" spans="2:24" ht="17.399999999999999" hidden="1">
      <c r="B1202" s="40" t="s">
        <v>28</v>
      </c>
      <c r="C1202" s="40" t="s">
        <v>28</v>
      </c>
      <c r="D1202" s="40" t="s">
        <v>1262</v>
      </c>
      <c r="E1202" s="40" t="s">
        <v>1263</v>
      </c>
      <c r="F1202" s="40" t="s">
        <v>323</v>
      </c>
      <c r="G1202" s="40" t="s">
        <v>230</v>
      </c>
      <c r="H1202" s="74" t="str">
        <f>Table1[[#This Row],[Tabela]]&amp;Table1[[#This Row],[Campo]]</f>
        <v>lt003_entityisin</v>
      </c>
      <c r="I1202" s="3" t="s">
        <v>30</v>
      </c>
      <c r="J1202" s="49">
        <f>VLOOKUP(Table1[[#This Row],[Status]],Auxiliar!$B$16:$C$23,2,0)</f>
        <v>7</v>
      </c>
      <c r="K1202" s="49" t="s">
        <v>1155</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1158</v>
      </c>
      <c r="L1203" s="50" t="s">
        <v>1161</v>
      </c>
      <c r="M1203" s="22" t="s">
        <v>1162</v>
      </c>
      <c r="N1203" s="57">
        <v>45485</v>
      </c>
      <c r="O1203" s="22">
        <f>INDEX(Auxiliar!$D$5:$F$13,MATCH(Table1[[#This Row],[Tipologia_Testes]],Auxiliar!$B$5:$B$13,0),MATCH(Table1[[#This Row],[Complexidade]],Auxiliar!$D$4:$F$4,0))</f>
        <v>0.1</v>
      </c>
      <c r="P1203" s="45"/>
      <c r="Q1203" s="141"/>
      <c r="R1203" s="142">
        <v>45261</v>
      </c>
      <c r="S1203" s="141"/>
      <c r="T1203" s="141"/>
      <c r="U1203" s="141"/>
      <c r="V1203" s="141"/>
      <c r="W1203" s="3">
        <f>VLOOKUP(Table1[[#This Row],[Status]],Auxiliar!$B$16:$D$23,3,0)*Table1[[#This Row],[Estimação (horas)]]</f>
        <v>0</v>
      </c>
      <c r="X1203" s="141"/>
    </row>
    <row r="1204" spans="2:24" ht="34.799999999999997" hidden="1">
      <c r="B1204" s="42" t="s">
        <v>28</v>
      </c>
      <c r="C1204" s="42" t="s">
        <v>28</v>
      </c>
      <c r="D1204" s="37" t="s">
        <v>1264</v>
      </c>
      <c r="E1204" s="127" t="s">
        <v>1265</v>
      </c>
      <c r="F1204" s="41" t="s">
        <v>323</v>
      </c>
      <c r="G1204" s="39" t="s">
        <v>350</v>
      </c>
      <c r="H1204" s="75" t="str">
        <f>Table1[[#This Row],[Tabela]]&amp;Table1[[#This Row],[Campo]]</f>
        <v>lt003_entitygrp_annl_trnvr_le</v>
      </c>
      <c r="I1204" s="3" t="s">
        <v>30</v>
      </c>
      <c r="J1204" s="49">
        <f>VLOOKUP(Table1[[#This Row],[Status]],Auxiliar!$B$16:$C$23,2,0)</f>
        <v>7</v>
      </c>
      <c r="K1204" s="49" t="s">
        <v>1154</v>
      </c>
      <c r="L1204" s="50" t="s">
        <v>1161</v>
      </c>
      <c r="M1204" s="22" t="s">
        <v>1162</v>
      </c>
      <c r="N1204" s="57">
        <v>45485</v>
      </c>
      <c r="O1204" s="22">
        <f>INDEX(Auxiliar!$D$5:$F$13,MATCH(Table1[[#This Row],[Tipologia_Testes]],Auxiliar!$B$5:$B$13,0),MATCH(Table1[[#This Row],[Complexidade]],Auxiliar!$D$4:$F$4,0))</f>
        <v>2</v>
      </c>
      <c r="P1204" s="45"/>
      <c r="Q1204" s="141"/>
      <c r="R1204" s="142">
        <v>45261</v>
      </c>
      <c r="S1204" s="141"/>
      <c r="T1204" s="141"/>
      <c r="U1204" s="141"/>
      <c r="V1204" s="141"/>
      <c r="W1204" s="3">
        <f>VLOOKUP(Table1[[#This Row],[Status]],Auxiliar!$B$16:$D$23,3,0)*Table1[[#This Row],[Estimação (horas)]]</f>
        <v>0</v>
      </c>
      <c r="X1204" s="141"/>
    </row>
    <row r="1205" spans="2:24" ht="17.399999999999999" hidden="1">
      <c r="B1205" s="40" t="s">
        <v>28</v>
      </c>
      <c r="C1205" s="40" t="s">
        <v>28</v>
      </c>
      <c r="D1205" s="40" t="s">
        <v>1264</v>
      </c>
      <c r="E1205" s="40" t="s">
        <v>1265</v>
      </c>
      <c r="F1205" s="40" t="s">
        <v>323</v>
      </c>
      <c r="G1205" s="40" t="s">
        <v>350</v>
      </c>
      <c r="H1205" s="74" t="str">
        <f>Table1[[#This Row],[Tabela]]&amp;Table1[[#This Row],[Campo]]</f>
        <v>lt003_entitygrp_annl_trnvr_le</v>
      </c>
      <c r="I1205" s="3" t="s">
        <v>30</v>
      </c>
      <c r="J1205" s="49">
        <f>VLOOKUP(Table1[[#This Row],[Status]],Auxiliar!$B$16:$C$23,2,0)</f>
        <v>7</v>
      </c>
      <c r="K1205" s="49" t="s">
        <v>1155</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1158</v>
      </c>
      <c r="L1206" s="50" t="s">
        <v>1161</v>
      </c>
      <c r="M1206" s="22" t="s">
        <v>1162</v>
      </c>
      <c r="N1206" s="57">
        <v>45485</v>
      </c>
      <c r="O1206" s="22">
        <f>INDEX(Auxiliar!$D$5:$F$13,MATCH(Table1[[#This Row],[Tipologia_Testes]],Auxiliar!$B$5:$B$13,0),MATCH(Table1[[#This Row],[Complexidade]],Auxiliar!$D$4:$F$4,0))</f>
        <v>0.1</v>
      </c>
      <c r="P1206" s="45"/>
      <c r="Q1206" s="141"/>
      <c r="R1206" s="142">
        <v>45261</v>
      </c>
      <c r="S1206" s="141"/>
      <c r="T1206" s="141"/>
      <c r="U1206" s="141"/>
      <c r="V1206" s="141"/>
      <c r="W1206" s="3">
        <f>VLOOKUP(Table1[[#This Row],[Status]],Auxiliar!$B$16:$D$23,3,0)*Table1[[#This Row],[Estimação (horas)]]</f>
        <v>0</v>
      </c>
      <c r="X1206" s="141"/>
    </row>
    <row r="1207" spans="2:24" ht="34.799999999999997" hidden="1">
      <c r="B1207" s="42" t="s">
        <v>28</v>
      </c>
      <c r="C1207" s="42" t="s">
        <v>28</v>
      </c>
      <c r="D1207" s="37" t="s">
        <v>1266</v>
      </c>
      <c r="E1207" s="127" t="s">
        <v>1261</v>
      </c>
      <c r="F1207" s="41" t="s">
        <v>323</v>
      </c>
      <c r="G1207" s="39" t="s">
        <v>351</v>
      </c>
      <c r="H1207" s="75" t="str">
        <f>Table1[[#This Row],[Tabela]]&amp;Table1[[#This Row],[Campo]]</f>
        <v>lt003_entitygrp_ttl_lblty</v>
      </c>
      <c r="I1207" s="3" t="s">
        <v>30</v>
      </c>
      <c r="J1207" s="49">
        <f>VLOOKUP(Table1[[#This Row],[Status]],Auxiliar!$B$16:$C$23,2,0)</f>
        <v>7</v>
      </c>
      <c r="K1207" s="49" t="s">
        <v>1154</v>
      </c>
      <c r="L1207" s="50" t="s">
        <v>1161</v>
      </c>
      <c r="M1207" s="22" t="s">
        <v>1162</v>
      </c>
      <c r="N1207" s="57">
        <v>45485</v>
      </c>
      <c r="O1207" s="22">
        <f>INDEX(Auxiliar!$D$5:$F$13,MATCH(Table1[[#This Row],[Tipologia_Testes]],Auxiliar!$B$5:$B$13,0),MATCH(Table1[[#This Row],[Complexidade]],Auxiliar!$D$4:$F$4,0))</f>
        <v>2</v>
      </c>
      <c r="P1207" s="45"/>
      <c r="Q1207" s="141"/>
      <c r="R1207" s="142">
        <v>45261</v>
      </c>
      <c r="S1207" s="141"/>
      <c r="T1207" s="141"/>
      <c r="U1207" s="141"/>
      <c r="V1207" s="141"/>
      <c r="W1207" s="3">
        <f>VLOOKUP(Table1[[#This Row],[Status]],Auxiliar!$B$16:$D$23,3,0)*Table1[[#This Row],[Estimação (horas)]]</f>
        <v>0</v>
      </c>
      <c r="X1207" s="141"/>
    </row>
    <row r="1208" spans="2:24" ht="17.399999999999999" hidden="1">
      <c r="B1208" s="40" t="s">
        <v>28</v>
      </c>
      <c r="C1208" s="40" t="s">
        <v>28</v>
      </c>
      <c r="D1208" s="40" t="s">
        <v>1266</v>
      </c>
      <c r="E1208" s="40" t="s">
        <v>1261</v>
      </c>
      <c r="F1208" s="40" t="s">
        <v>323</v>
      </c>
      <c r="G1208" s="40" t="s">
        <v>351</v>
      </c>
      <c r="H1208" s="74" t="str">
        <f>Table1[[#This Row],[Tabela]]&amp;Table1[[#This Row],[Campo]]</f>
        <v>lt003_entitygrp_ttl_lblty</v>
      </c>
      <c r="I1208" s="3" t="s">
        <v>30</v>
      </c>
      <c r="J1208" s="49">
        <f>VLOOKUP(Table1[[#This Row],[Status]],Auxiliar!$B$16:$C$23,2,0)</f>
        <v>7</v>
      </c>
      <c r="K1208" s="49" t="s">
        <v>1155</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1158</v>
      </c>
      <c r="L1209" s="50" t="s">
        <v>1161</v>
      </c>
      <c r="M1209" s="22" t="s">
        <v>1162</v>
      </c>
      <c r="N1209" s="57">
        <v>45485</v>
      </c>
      <c r="O1209" s="22">
        <f>INDEX(Auxiliar!$D$5:$F$13,MATCH(Table1[[#This Row],[Tipologia_Testes]],Auxiliar!$B$5:$B$13,0),MATCH(Table1[[#This Row],[Complexidade]],Auxiliar!$D$4:$F$4,0))</f>
        <v>0.1</v>
      </c>
      <c r="P1209" s="45"/>
      <c r="Q1209" s="141"/>
      <c r="R1209" s="142">
        <v>45261</v>
      </c>
      <c r="S1209" s="141"/>
      <c r="T1209" s="141"/>
      <c r="U1209" s="141"/>
      <c r="V1209" s="141"/>
      <c r="W1209" s="3">
        <f>VLOOKUP(Table1[[#This Row],[Status]],Auxiliar!$B$16:$D$23,3,0)*Table1[[#This Row],[Estimação (horas)]]</f>
        <v>0</v>
      </c>
      <c r="X1209" s="141"/>
    </row>
    <row r="1210" spans="2:24" ht="34.799999999999997" hidden="1">
      <c r="B1210" s="42" t="s">
        <v>28</v>
      </c>
      <c r="C1210" s="42" t="s">
        <v>28</v>
      </c>
      <c r="D1210" s="37" t="s">
        <v>312</v>
      </c>
      <c r="E1210" s="127" t="s">
        <v>1267</v>
      </c>
      <c r="F1210" s="41" t="s">
        <v>323</v>
      </c>
      <c r="G1210" s="39" t="s">
        <v>352</v>
      </c>
      <c r="H1210" s="75" t="str">
        <f>Table1[[#This Row],[Tabela]]&amp;Table1[[#This Row],[Campo]]</f>
        <v>lt003_entityflg_grp_nfrd_applcblty</v>
      </c>
      <c r="I1210" s="3" t="s">
        <v>30</v>
      </c>
      <c r="J1210" s="49">
        <f>VLOOKUP(Table1[[#This Row],[Status]],Auxiliar!$B$16:$C$23,2,0)</f>
        <v>7</v>
      </c>
      <c r="K1210" s="49" t="s">
        <v>1154</v>
      </c>
      <c r="L1210" s="50" t="s">
        <v>1161</v>
      </c>
      <c r="M1210" s="22" t="s">
        <v>1162</v>
      </c>
      <c r="N1210" s="57">
        <v>45485</v>
      </c>
      <c r="O1210" s="22">
        <f>INDEX(Auxiliar!$D$5:$F$13,MATCH(Table1[[#This Row],[Tipologia_Testes]],Auxiliar!$B$5:$B$13,0),MATCH(Table1[[#This Row],[Complexidade]],Auxiliar!$D$4:$F$4,0))</f>
        <v>2</v>
      </c>
      <c r="P1210" s="45"/>
      <c r="Q1210" s="141"/>
      <c r="R1210" s="142">
        <v>45261</v>
      </c>
      <c r="S1210" s="141"/>
      <c r="T1210" s="141"/>
      <c r="U1210" s="141"/>
      <c r="V1210" s="141"/>
      <c r="W1210" s="3">
        <f>VLOOKUP(Table1[[#This Row],[Status]],Auxiliar!$B$16:$D$23,3,0)*Table1[[#This Row],[Estimação (horas)]]</f>
        <v>0</v>
      </c>
      <c r="X1210" s="141"/>
    </row>
    <row r="1211" spans="2:24" ht="17.399999999999999" hidden="1">
      <c r="B1211" s="40" t="s">
        <v>28</v>
      </c>
      <c r="C1211" s="40" t="s">
        <v>28</v>
      </c>
      <c r="D1211" s="40" t="s">
        <v>312</v>
      </c>
      <c r="E1211" s="40" t="s">
        <v>1267</v>
      </c>
      <c r="F1211" s="40" t="s">
        <v>323</v>
      </c>
      <c r="G1211" s="40" t="s">
        <v>352</v>
      </c>
      <c r="H1211" s="74" t="str">
        <f>Table1[[#This Row],[Tabela]]&amp;Table1[[#This Row],[Campo]]</f>
        <v>lt003_entityflg_grp_nfrd_applcblty</v>
      </c>
      <c r="I1211" s="3" t="s">
        <v>30</v>
      </c>
      <c r="J1211" s="49">
        <f>VLOOKUP(Table1[[#This Row],[Status]],Auxiliar!$B$16:$C$23,2,0)</f>
        <v>7</v>
      </c>
      <c r="K1211" s="49" t="s">
        <v>1155</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1158</v>
      </c>
      <c r="L1212" s="50" t="s">
        <v>1161</v>
      </c>
      <c r="M1212" s="22" t="s">
        <v>1162</v>
      </c>
      <c r="N1212" s="57">
        <v>45485</v>
      </c>
      <c r="O1212" s="22">
        <f>INDEX(Auxiliar!$D$5:$F$13,MATCH(Table1[[#This Row],[Tipologia_Testes]],Auxiliar!$B$5:$B$13,0),MATCH(Table1[[#This Row],[Complexidade]],Auxiliar!$D$4:$F$4,0))</f>
        <v>0.1</v>
      </c>
      <c r="P1212" s="45"/>
      <c r="Q1212" s="141"/>
      <c r="R1212" s="142">
        <v>45261</v>
      </c>
      <c r="S1212" s="141"/>
      <c r="T1212" s="141"/>
      <c r="U1212" s="141"/>
      <c r="V1212" s="141"/>
      <c r="W1212" s="3">
        <f>VLOOKUP(Table1[[#This Row],[Status]],Auxiliar!$B$16:$D$23,3,0)*Table1[[#This Row],[Estimação (horas)]]</f>
        <v>0</v>
      </c>
      <c r="X1212" s="141"/>
    </row>
    <row r="1213" spans="2:24" ht="34.799999999999997" hidden="1">
      <c r="B1213" s="42" t="s">
        <v>28</v>
      </c>
      <c r="C1213" s="42" t="s">
        <v>28</v>
      </c>
      <c r="D1213" s="37" t="s">
        <v>312</v>
      </c>
      <c r="E1213" s="127" t="s">
        <v>1268</v>
      </c>
      <c r="F1213" s="41" t="s">
        <v>323</v>
      </c>
      <c r="G1213" s="39" t="s">
        <v>353</v>
      </c>
      <c r="H1213" s="75" t="str">
        <f>Table1[[#This Row],[Tabela]]&amp;Table1[[#This Row],[Campo]]</f>
        <v>lt003_entitygrp_emssns_scp1</v>
      </c>
      <c r="I1213" s="3" t="s">
        <v>30</v>
      </c>
      <c r="J1213" s="49">
        <f>VLOOKUP(Table1[[#This Row],[Status]],Auxiliar!$B$16:$C$23,2,0)</f>
        <v>7</v>
      </c>
      <c r="K1213" s="49" t="s">
        <v>1154</v>
      </c>
      <c r="L1213" s="50" t="s">
        <v>1161</v>
      </c>
      <c r="M1213" s="22" t="s">
        <v>1162</v>
      </c>
      <c r="N1213" s="57">
        <v>45485</v>
      </c>
      <c r="O1213" s="22">
        <f>INDEX(Auxiliar!$D$5:$F$13,MATCH(Table1[[#This Row],[Tipologia_Testes]],Auxiliar!$B$5:$B$13,0),MATCH(Table1[[#This Row],[Complexidade]],Auxiliar!$D$4:$F$4,0))</f>
        <v>2</v>
      </c>
      <c r="P1213" s="45"/>
      <c r="Q1213" s="141"/>
      <c r="R1213" s="142">
        <v>45261</v>
      </c>
      <c r="S1213" s="141"/>
      <c r="T1213" s="141"/>
      <c r="U1213" s="141"/>
      <c r="V1213" s="141"/>
      <c r="W1213" s="3">
        <f>VLOOKUP(Table1[[#This Row],[Status]],Auxiliar!$B$16:$D$23,3,0)*Table1[[#This Row],[Estimação (horas)]]</f>
        <v>0</v>
      </c>
      <c r="X1213" s="141"/>
    </row>
    <row r="1214" spans="2:24" ht="17.399999999999999" hidden="1">
      <c r="B1214" s="40" t="s">
        <v>28</v>
      </c>
      <c r="C1214" s="40" t="s">
        <v>28</v>
      </c>
      <c r="D1214" s="40" t="s">
        <v>312</v>
      </c>
      <c r="E1214" s="40" t="s">
        <v>1268</v>
      </c>
      <c r="F1214" s="40" t="s">
        <v>323</v>
      </c>
      <c r="G1214" s="40" t="s">
        <v>353</v>
      </c>
      <c r="H1214" s="74" t="str">
        <f>Table1[[#This Row],[Tabela]]&amp;Table1[[#This Row],[Campo]]</f>
        <v>lt003_entitygrp_emssns_scp1</v>
      </c>
      <c r="I1214" s="3" t="s">
        <v>30</v>
      </c>
      <c r="J1214" s="49">
        <f>VLOOKUP(Table1[[#This Row],[Status]],Auxiliar!$B$16:$C$23,2,0)</f>
        <v>7</v>
      </c>
      <c r="K1214" s="49" t="s">
        <v>1155</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1158</v>
      </c>
      <c r="L1215" s="50" t="s">
        <v>1161</v>
      </c>
      <c r="M1215" s="22" t="s">
        <v>1162</v>
      </c>
      <c r="N1215" s="57">
        <v>45485</v>
      </c>
      <c r="O1215" s="22">
        <f>INDEX(Auxiliar!$D$5:$F$13,MATCH(Table1[[#This Row],[Tipologia_Testes]],Auxiliar!$B$5:$B$13,0),MATCH(Table1[[#This Row],[Complexidade]],Auxiliar!$D$4:$F$4,0))</f>
        <v>0.1</v>
      </c>
      <c r="P1215" s="45"/>
      <c r="Q1215" s="141"/>
      <c r="R1215" s="142">
        <v>45261</v>
      </c>
      <c r="S1215" s="141"/>
      <c r="T1215" s="141"/>
      <c r="U1215" s="141"/>
      <c r="V1215" s="141"/>
      <c r="W1215" s="3">
        <f>VLOOKUP(Table1[[#This Row],[Status]],Auxiliar!$B$16:$D$23,3,0)*Table1[[#This Row],[Estimação (horas)]]</f>
        <v>0</v>
      </c>
      <c r="X1215" s="141"/>
    </row>
    <row r="1216" spans="2:24" ht="34.799999999999997" hidden="1">
      <c r="B1216" s="42" t="s">
        <v>28</v>
      </c>
      <c r="C1216" s="42" t="s">
        <v>28</v>
      </c>
      <c r="D1216" s="37" t="s">
        <v>312</v>
      </c>
      <c r="E1216" s="127" t="s">
        <v>1269</v>
      </c>
      <c r="F1216" s="41" t="s">
        <v>323</v>
      </c>
      <c r="G1216" s="39" t="s">
        <v>354</v>
      </c>
      <c r="H1216" s="75" t="str">
        <f>Table1[[#This Row],[Tabela]]&amp;Table1[[#This Row],[Campo]]</f>
        <v>lt003_entitygrp_emssns_scp2</v>
      </c>
      <c r="I1216" s="3" t="s">
        <v>30</v>
      </c>
      <c r="J1216" s="49">
        <f>VLOOKUP(Table1[[#This Row],[Status]],Auxiliar!$B$16:$C$23,2,0)</f>
        <v>7</v>
      </c>
      <c r="K1216" s="49" t="s">
        <v>1154</v>
      </c>
      <c r="L1216" s="50" t="s">
        <v>1161</v>
      </c>
      <c r="M1216" s="22" t="s">
        <v>1162</v>
      </c>
      <c r="N1216" s="57">
        <v>45485</v>
      </c>
      <c r="O1216" s="22">
        <f>INDEX(Auxiliar!$D$5:$F$13,MATCH(Table1[[#This Row],[Tipologia_Testes]],Auxiliar!$B$5:$B$13,0),MATCH(Table1[[#This Row],[Complexidade]],Auxiliar!$D$4:$F$4,0))</f>
        <v>2</v>
      </c>
      <c r="P1216" s="45"/>
      <c r="Q1216" s="141"/>
      <c r="R1216" s="142">
        <v>45261</v>
      </c>
      <c r="S1216" s="141"/>
      <c r="T1216" s="141"/>
      <c r="U1216" s="141"/>
      <c r="V1216" s="141"/>
      <c r="W1216" s="3">
        <f>VLOOKUP(Table1[[#This Row],[Status]],Auxiliar!$B$16:$D$23,3,0)*Table1[[#This Row],[Estimação (horas)]]</f>
        <v>0</v>
      </c>
      <c r="X1216" s="141"/>
    </row>
    <row r="1217" spans="2:24" ht="17.399999999999999" hidden="1">
      <c r="B1217" s="40" t="s">
        <v>28</v>
      </c>
      <c r="C1217" s="40" t="s">
        <v>28</v>
      </c>
      <c r="D1217" s="40" t="s">
        <v>312</v>
      </c>
      <c r="E1217" s="40" t="s">
        <v>1269</v>
      </c>
      <c r="F1217" s="40" t="s">
        <v>323</v>
      </c>
      <c r="G1217" s="40" t="s">
        <v>354</v>
      </c>
      <c r="H1217" s="74" t="str">
        <f>Table1[[#This Row],[Tabela]]&amp;Table1[[#This Row],[Campo]]</f>
        <v>lt003_entitygrp_emssns_scp2</v>
      </c>
      <c r="I1217" s="3" t="s">
        <v>30</v>
      </c>
      <c r="J1217" s="49">
        <f>VLOOKUP(Table1[[#This Row],[Status]],Auxiliar!$B$16:$C$23,2,0)</f>
        <v>7</v>
      </c>
      <c r="K1217" s="49" t="s">
        <v>1155</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1158</v>
      </c>
      <c r="L1218" s="50" t="s">
        <v>1161</v>
      </c>
      <c r="M1218" s="22" t="s">
        <v>1162</v>
      </c>
      <c r="N1218" s="57">
        <v>45485</v>
      </c>
      <c r="O1218" s="22">
        <f>INDEX(Auxiliar!$D$5:$F$13,MATCH(Table1[[#This Row],[Tipologia_Testes]],Auxiliar!$B$5:$B$13,0),MATCH(Table1[[#This Row],[Complexidade]],Auxiliar!$D$4:$F$4,0))</f>
        <v>0.1</v>
      </c>
      <c r="P1218" s="45"/>
      <c r="Q1218" s="141"/>
      <c r="R1218" s="142">
        <v>45261</v>
      </c>
      <c r="S1218" s="141"/>
      <c r="T1218" s="141"/>
      <c r="U1218" s="141"/>
      <c r="V1218" s="141"/>
      <c r="W1218" s="3">
        <f>VLOOKUP(Table1[[#This Row],[Status]],Auxiliar!$B$16:$D$23,3,0)*Table1[[#This Row],[Estimação (horas)]]</f>
        <v>0</v>
      </c>
      <c r="X1218" s="141"/>
    </row>
    <row r="1219" spans="2:24" ht="34.799999999999997" hidden="1">
      <c r="B1219" s="42" t="s">
        <v>28</v>
      </c>
      <c r="C1219" s="42" t="s">
        <v>28</v>
      </c>
      <c r="D1219" s="37" t="s">
        <v>312</v>
      </c>
      <c r="E1219" s="127" t="s">
        <v>1270</v>
      </c>
      <c r="F1219" s="41" t="s">
        <v>323</v>
      </c>
      <c r="G1219" s="39" t="s">
        <v>355</v>
      </c>
      <c r="H1219" s="75" t="str">
        <f>Table1[[#This Row],[Tabela]]&amp;Table1[[#This Row],[Campo]]</f>
        <v>lt003_entitygrp_emssns_scp3</v>
      </c>
      <c r="I1219" s="3" t="s">
        <v>30</v>
      </c>
      <c r="J1219" s="49">
        <f>VLOOKUP(Table1[[#This Row],[Status]],Auxiliar!$B$16:$C$23,2,0)</f>
        <v>7</v>
      </c>
      <c r="K1219" s="49" t="s">
        <v>1154</v>
      </c>
      <c r="L1219" s="50" t="s">
        <v>1161</v>
      </c>
      <c r="M1219" s="22" t="s">
        <v>1162</v>
      </c>
      <c r="N1219" s="57">
        <v>45485</v>
      </c>
      <c r="O1219" s="22">
        <f>INDEX(Auxiliar!$D$5:$F$13,MATCH(Table1[[#This Row],[Tipologia_Testes]],Auxiliar!$B$5:$B$13,0),MATCH(Table1[[#This Row],[Complexidade]],Auxiliar!$D$4:$F$4,0))</f>
        <v>2</v>
      </c>
      <c r="P1219" s="45"/>
      <c r="Q1219" s="141"/>
      <c r="R1219" s="142">
        <v>45261</v>
      </c>
      <c r="S1219" s="141"/>
      <c r="T1219" s="141"/>
      <c r="U1219" s="141"/>
      <c r="V1219" s="141"/>
      <c r="W1219" s="3">
        <f>VLOOKUP(Table1[[#This Row],[Status]],Auxiliar!$B$16:$D$23,3,0)*Table1[[#This Row],[Estimação (horas)]]</f>
        <v>0</v>
      </c>
      <c r="X1219" s="141"/>
    </row>
    <row r="1220" spans="2:24" ht="17.399999999999999" hidden="1">
      <c r="B1220" s="40" t="s">
        <v>28</v>
      </c>
      <c r="C1220" s="40" t="s">
        <v>28</v>
      </c>
      <c r="D1220" s="40" t="s">
        <v>312</v>
      </c>
      <c r="E1220" s="40" t="s">
        <v>1270</v>
      </c>
      <c r="F1220" s="40" t="s">
        <v>323</v>
      </c>
      <c r="G1220" s="40" t="s">
        <v>355</v>
      </c>
      <c r="H1220" s="74" t="str">
        <f>Table1[[#This Row],[Tabela]]&amp;Table1[[#This Row],[Campo]]</f>
        <v>lt003_entitygrp_emssns_scp3</v>
      </c>
      <c r="I1220" s="3" t="s">
        <v>30</v>
      </c>
      <c r="J1220" s="49">
        <f>VLOOKUP(Table1[[#This Row],[Status]],Auxiliar!$B$16:$C$23,2,0)</f>
        <v>7</v>
      </c>
      <c r="K1220" s="49" t="s">
        <v>1155</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1158</v>
      </c>
      <c r="L1221" s="50" t="s">
        <v>1161</v>
      </c>
      <c r="M1221" s="22" t="s">
        <v>1162</v>
      </c>
      <c r="N1221" s="57">
        <v>45485</v>
      </c>
      <c r="O1221" s="22">
        <f>INDEX(Auxiliar!$D$5:$F$13,MATCH(Table1[[#This Row],[Tipologia_Testes]],Auxiliar!$B$5:$B$13,0),MATCH(Table1[[#This Row],[Complexidade]],Auxiliar!$D$4:$F$4,0))</f>
        <v>0.1</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2" t="s">
        <v>28</v>
      </c>
      <c r="C1222" s="42" t="s">
        <v>28</v>
      </c>
      <c r="D1222" s="38" t="s">
        <v>1271</v>
      </c>
      <c r="E1222" s="43" t="s">
        <v>1257</v>
      </c>
      <c r="F1222" s="41" t="s">
        <v>356</v>
      </c>
      <c r="G1222" s="39" t="s">
        <v>357</v>
      </c>
      <c r="H1222" s="75" t="str">
        <f>Table1[[#This Row],[Tabela]]&amp;Table1[[#This Row],[Campo]]</f>
        <v>lt004_protectiontyp_ep_scr</v>
      </c>
      <c r="I1222" s="3" t="s">
        <v>30</v>
      </c>
      <c r="J1222" s="49">
        <f>VLOOKUP(Table1[[#This Row],[Status]],Auxiliar!$B$16:$C$23,2,0)</f>
        <v>7</v>
      </c>
      <c r="K1222" s="49" t="s">
        <v>1154</v>
      </c>
      <c r="L1222" s="50" t="s">
        <v>1161</v>
      </c>
      <c r="M1222" s="22" t="s">
        <v>1162</v>
      </c>
      <c r="N1222" s="57">
        <v>45485</v>
      </c>
      <c r="O1222" s="22">
        <f>INDEX(Auxiliar!$D$5:$F$13,MATCH(Table1[[#This Row],[Tipologia_Testes]],Auxiliar!$B$5:$B$13,0),MATCH(Table1[[#This Row],[Complexidade]],Auxiliar!$D$4:$F$4,0))</f>
        <v>2</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0" t="s">
        <v>28</v>
      </c>
      <c r="C1223" s="40" t="s">
        <v>28</v>
      </c>
      <c r="D1223" s="40" t="s">
        <v>1271</v>
      </c>
      <c r="E1223" s="40" t="s">
        <v>1257</v>
      </c>
      <c r="F1223" s="40" t="s">
        <v>356</v>
      </c>
      <c r="G1223" s="40" t="s">
        <v>357</v>
      </c>
      <c r="H1223" s="74" t="str">
        <f>Table1[[#This Row],[Tabela]]&amp;Table1[[#This Row],[Campo]]</f>
        <v>lt004_protectiontyp_ep_scr</v>
      </c>
      <c r="I1223" s="3" t="s">
        <v>30</v>
      </c>
      <c r="J1223" s="49">
        <f>VLOOKUP(Table1[[#This Row],[Status]],Auxiliar!$B$16:$C$23,2,0)</f>
        <v>7</v>
      </c>
      <c r="K1223" s="49" t="s">
        <v>1155</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1158</v>
      </c>
      <c r="L1224" s="50" t="s">
        <v>1161</v>
      </c>
      <c r="M1224" s="22" t="s">
        <v>1162</v>
      </c>
      <c r="N1224" s="57">
        <v>45485</v>
      </c>
      <c r="O1224" s="22">
        <f>INDEX(Auxiliar!$D$5:$F$13,MATCH(Table1[[#This Row],[Tipologia_Testes]],Auxiliar!$B$5:$B$13,0),MATCH(Table1[[#This Row],[Complexidade]],Auxiliar!$D$4:$F$4,0))</f>
        <v>0.1</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2" t="s">
        <v>28</v>
      </c>
      <c r="C1225" s="42" t="s">
        <v>28</v>
      </c>
      <c r="D1225" s="38" t="s">
        <v>1271</v>
      </c>
      <c r="E1225" s="43" t="s">
        <v>1257</v>
      </c>
      <c r="F1225" s="41" t="s">
        <v>356</v>
      </c>
      <c r="G1225" s="39" t="s">
        <v>358</v>
      </c>
      <c r="H1225" s="75" t="str">
        <f>Table1[[#This Row],[Tabela]]&amp;Table1[[#This Row],[Campo]]</f>
        <v>lt004_protectionep_scr</v>
      </c>
      <c r="I1225" s="3" t="s">
        <v>30</v>
      </c>
      <c r="J1225" s="49">
        <f>VLOOKUP(Table1[[#This Row],[Status]],Auxiliar!$B$16:$C$23,2,0)</f>
        <v>7</v>
      </c>
      <c r="K1225" s="49" t="s">
        <v>1154</v>
      </c>
      <c r="L1225" s="50" t="s">
        <v>1161</v>
      </c>
      <c r="M1225" s="22" t="s">
        <v>1162</v>
      </c>
      <c r="N1225" s="57">
        <v>45485</v>
      </c>
      <c r="O1225" s="22">
        <f>INDEX(Auxiliar!$D$5:$F$13,MATCH(Table1[[#This Row],[Tipologia_Testes]],Auxiliar!$B$5:$B$13,0),MATCH(Table1[[#This Row],[Complexidade]],Auxiliar!$D$4:$F$4,0))</f>
        <v>2</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0" t="s">
        <v>28</v>
      </c>
      <c r="C1226" s="40" t="s">
        <v>28</v>
      </c>
      <c r="D1226" s="40" t="s">
        <v>1271</v>
      </c>
      <c r="E1226" s="40" t="s">
        <v>1257</v>
      </c>
      <c r="F1226" s="40" t="s">
        <v>356</v>
      </c>
      <c r="G1226" s="40" t="s">
        <v>358</v>
      </c>
      <c r="H1226" s="74" t="str">
        <f>Table1[[#This Row],[Tabela]]&amp;Table1[[#This Row],[Campo]]</f>
        <v>lt004_protectionep_scr</v>
      </c>
      <c r="I1226" s="3" t="s">
        <v>30</v>
      </c>
      <c r="J1226" s="49">
        <f>VLOOKUP(Table1[[#This Row],[Status]],Auxiliar!$B$16:$C$23,2,0)</f>
        <v>7</v>
      </c>
      <c r="K1226" s="49" t="s">
        <v>1155</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1158</v>
      </c>
      <c r="L1227" s="50" t="s">
        <v>1161</v>
      </c>
      <c r="M1227" s="22" t="s">
        <v>1162</v>
      </c>
      <c r="N1227" s="57">
        <v>45485</v>
      </c>
      <c r="O1227" s="22">
        <f>INDEX(Auxiliar!$D$5:$F$13,MATCH(Table1[[#This Row],[Tipologia_Testes]],Auxiliar!$B$5:$B$13,0),MATCH(Table1[[#This Row],[Complexidade]],Auxiliar!$D$4:$F$4,0))</f>
        <v>0.1</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2" t="s">
        <v>28</v>
      </c>
      <c r="C1228" s="42" t="s">
        <v>28</v>
      </c>
      <c r="D1228" s="38" t="s">
        <v>1271</v>
      </c>
      <c r="E1228" s="43" t="s">
        <v>1257</v>
      </c>
      <c r="F1228" s="41" t="s">
        <v>356</v>
      </c>
      <c r="G1228" s="39" t="s">
        <v>359</v>
      </c>
      <c r="H1228" s="75" t="str">
        <f>Table1[[#This Row],[Tabela]]&amp;Table1[[#This Row],[Campo]]</f>
        <v>lt004_protectiontyp_epc_lbl</v>
      </c>
      <c r="I1228" s="3" t="s">
        <v>30</v>
      </c>
      <c r="J1228" s="49">
        <f>VLOOKUP(Table1[[#This Row],[Status]],Auxiliar!$B$16:$C$23,2,0)</f>
        <v>7</v>
      </c>
      <c r="K1228" s="49" t="s">
        <v>1154</v>
      </c>
      <c r="L1228" s="50" t="s">
        <v>1161</v>
      </c>
      <c r="M1228" s="22" t="s">
        <v>1162</v>
      </c>
      <c r="N1228" s="57">
        <v>45485</v>
      </c>
      <c r="O1228" s="22">
        <f>INDEX(Auxiliar!$D$5:$F$13,MATCH(Table1[[#This Row],[Tipologia_Testes]],Auxiliar!$B$5:$B$13,0),MATCH(Table1[[#This Row],[Complexidade]],Auxiliar!$D$4:$F$4,0))</f>
        <v>2</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0" t="s">
        <v>28</v>
      </c>
      <c r="C1229" s="40" t="s">
        <v>28</v>
      </c>
      <c r="D1229" s="40" t="s">
        <v>1271</v>
      </c>
      <c r="E1229" s="40" t="s">
        <v>1257</v>
      </c>
      <c r="F1229" s="40" t="s">
        <v>356</v>
      </c>
      <c r="G1229" s="40" t="s">
        <v>359</v>
      </c>
      <c r="H1229" s="74" t="str">
        <f>Table1[[#This Row],[Tabela]]&amp;Table1[[#This Row],[Campo]]</f>
        <v>lt004_protectiontyp_epc_lbl</v>
      </c>
      <c r="I1229" s="3" t="s">
        <v>30</v>
      </c>
      <c r="J1229" s="49">
        <f>VLOOKUP(Table1[[#This Row],[Status]],Auxiliar!$B$16:$C$23,2,0)</f>
        <v>7</v>
      </c>
      <c r="K1229" s="49" t="s">
        <v>1155</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1158</v>
      </c>
      <c r="L1230" s="50" t="s">
        <v>1161</v>
      </c>
      <c r="M1230" s="22" t="s">
        <v>1162</v>
      </c>
      <c r="N1230" s="57">
        <v>45485</v>
      </c>
      <c r="O1230" s="22">
        <f>INDEX(Auxiliar!$D$5:$F$13,MATCH(Table1[[#This Row],[Tipologia_Testes]],Auxiliar!$B$5:$B$13,0),MATCH(Table1[[#This Row],[Complexidade]],Auxiliar!$D$4:$F$4,0))</f>
        <v>0.1</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2" t="s">
        <v>28</v>
      </c>
      <c r="C1231" s="42" t="s">
        <v>28</v>
      </c>
      <c r="D1231" s="38" t="s">
        <v>1271</v>
      </c>
      <c r="E1231" s="43" t="s">
        <v>1257</v>
      </c>
      <c r="F1231" s="41" t="s">
        <v>356</v>
      </c>
      <c r="G1231" s="39" t="s">
        <v>360</v>
      </c>
      <c r="H1231" s="75" t="str">
        <f>Table1[[#This Row],[Tabela]]&amp;Table1[[#This Row],[Campo]]</f>
        <v>lt004_protectionepc_lbl</v>
      </c>
      <c r="I1231" s="3" t="s">
        <v>30</v>
      </c>
      <c r="J1231" s="49">
        <f>VLOOKUP(Table1[[#This Row],[Status]],Auxiliar!$B$16:$C$23,2,0)</f>
        <v>7</v>
      </c>
      <c r="K1231" s="49" t="s">
        <v>1154</v>
      </c>
      <c r="L1231" s="50" t="s">
        <v>1161</v>
      </c>
      <c r="M1231" s="22" t="s">
        <v>1162</v>
      </c>
      <c r="N1231" s="57">
        <v>45485</v>
      </c>
      <c r="O1231" s="22">
        <f>INDEX(Auxiliar!$D$5:$F$13,MATCH(Table1[[#This Row],[Tipologia_Testes]],Auxiliar!$B$5:$B$13,0),MATCH(Table1[[#This Row],[Complexidade]],Auxiliar!$D$4:$F$4,0))</f>
        <v>2</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0" t="s">
        <v>28</v>
      </c>
      <c r="C1232" s="40" t="s">
        <v>28</v>
      </c>
      <c r="D1232" s="40" t="s">
        <v>1271</v>
      </c>
      <c r="E1232" s="40" t="s">
        <v>1257</v>
      </c>
      <c r="F1232" s="40" t="s">
        <v>356</v>
      </c>
      <c r="G1232" s="40" t="s">
        <v>360</v>
      </c>
      <c r="H1232" s="74" t="str">
        <f>Table1[[#This Row],[Tabela]]&amp;Table1[[#This Row],[Campo]]</f>
        <v>lt004_protectionepc_lbl</v>
      </c>
      <c r="I1232" s="3" t="s">
        <v>30</v>
      </c>
      <c r="J1232" s="49">
        <f>VLOOKUP(Table1[[#This Row],[Status]],Auxiliar!$B$16:$C$23,2,0)</f>
        <v>7</v>
      </c>
      <c r="K1232" s="49" t="s">
        <v>1155</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1158</v>
      </c>
      <c r="L1233" s="50" t="s">
        <v>1161</v>
      </c>
      <c r="M1233" s="22" t="s">
        <v>1162</v>
      </c>
      <c r="N1233" s="57">
        <v>45485</v>
      </c>
      <c r="O1233" s="22">
        <f>INDEX(Auxiliar!$D$5:$F$13,MATCH(Table1[[#This Row],[Tipologia_Testes]],Auxiliar!$B$5:$B$13,0),MATCH(Table1[[#This Row],[Complexidade]],Auxiliar!$D$4:$F$4,0))</f>
        <v>0.1</v>
      </c>
      <c r="P1233" s="45"/>
      <c r="Q1233" s="141"/>
      <c r="R1233" s="142">
        <v>45261</v>
      </c>
      <c r="S1233" s="141"/>
      <c r="T1233" s="141"/>
      <c r="U1233" s="141"/>
      <c r="V1233" s="141"/>
      <c r="W1233" s="3">
        <f>VLOOKUP(Table1[[#This Row],[Status]],Auxiliar!$B$16:$D$23,3,0)*Table1[[#This Row],[Estimação (horas)]]</f>
        <v>0</v>
      </c>
      <c r="X1233" s="141"/>
    </row>
    <row r="1234" spans="2:24" ht="52.2" hidden="1">
      <c r="B1234" s="42" t="s">
        <v>28</v>
      </c>
      <c r="C1234" s="42" t="s">
        <v>28</v>
      </c>
      <c r="D1234" s="37" t="s">
        <v>1272</v>
      </c>
      <c r="E1234" s="41" t="s">
        <v>1273</v>
      </c>
      <c r="F1234" s="41" t="s">
        <v>356</v>
      </c>
      <c r="G1234" s="39" t="s">
        <v>361</v>
      </c>
      <c r="H1234" s="75" t="str">
        <f>Table1[[#This Row],[Tabela]]&amp;Table1[[#This Row],[Campo]]</f>
        <v>lt004_protectionemssns_scp1_prtctn</v>
      </c>
      <c r="I1234" s="3" t="s">
        <v>30</v>
      </c>
      <c r="J1234" s="49">
        <f>VLOOKUP(Table1[[#This Row],[Status]],Auxiliar!$B$16:$C$23,2,0)</f>
        <v>7</v>
      </c>
      <c r="K1234" s="49" t="s">
        <v>1154</v>
      </c>
      <c r="L1234" s="50" t="s">
        <v>1161</v>
      </c>
      <c r="M1234" s="22" t="s">
        <v>1162</v>
      </c>
      <c r="N1234" s="57">
        <v>45485</v>
      </c>
      <c r="O1234" s="22">
        <f>INDEX(Auxiliar!$D$5:$F$13,MATCH(Table1[[#This Row],[Tipologia_Testes]],Auxiliar!$B$5:$B$13,0),MATCH(Table1[[#This Row],[Complexidade]],Auxiliar!$D$4:$F$4,0))</f>
        <v>2</v>
      </c>
      <c r="P1234" s="45"/>
      <c r="Q1234" s="141"/>
      <c r="R1234" s="142">
        <v>45261</v>
      </c>
      <c r="S1234" s="141"/>
      <c r="T1234" s="141"/>
      <c r="U1234" s="141"/>
      <c r="V1234" s="141"/>
      <c r="W1234" s="3">
        <f>VLOOKUP(Table1[[#This Row],[Status]],Auxiliar!$B$16:$D$23,3,0)*Table1[[#This Row],[Estimação (horas)]]</f>
        <v>0</v>
      </c>
      <c r="X1234" s="141"/>
    </row>
    <row r="1235" spans="2:24" ht="17.399999999999999" hidden="1">
      <c r="B1235" s="40" t="s">
        <v>28</v>
      </c>
      <c r="C1235" s="40" t="s">
        <v>28</v>
      </c>
      <c r="D1235" s="40" t="s">
        <v>1272</v>
      </c>
      <c r="E1235" s="40" t="s">
        <v>1273</v>
      </c>
      <c r="F1235" s="40" t="s">
        <v>356</v>
      </c>
      <c r="G1235" s="40" t="s">
        <v>361</v>
      </c>
      <c r="H1235" s="74" t="str">
        <f>Table1[[#This Row],[Tabela]]&amp;Table1[[#This Row],[Campo]]</f>
        <v>lt004_protectionemssns_scp1_prtctn</v>
      </c>
      <c r="I1235" s="3" t="s">
        <v>30</v>
      </c>
      <c r="J1235" s="49">
        <f>VLOOKUP(Table1[[#This Row],[Status]],Auxiliar!$B$16:$C$23,2,0)</f>
        <v>7</v>
      </c>
      <c r="K1235" s="49" t="s">
        <v>1155</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1158</v>
      </c>
      <c r="L1236" s="50" t="s">
        <v>1161</v>
      </c>
      <c r="M1236" s="22" t="s">
        <v>1162</v>
      </c>
      <c r="N1236" s="57">
        <v>45485</v>
      </c>
      <c r="O1236" s="22">
        <f>INDEX(Auxiliar!$D$5:$F$13,MATCH(Table1[[#This Row],[Tipologia_Testes]],Auxiliar!$B$5:$B$13,0),MATCH(Table1[[#This Row],[Complexidade]],Auxiliar!$D$4:$F$4,0))</f>
        <v>0.1</v>
      </c>
      <c r="P1236" s="45"/>
      <c r="Q1236" s="141"/>
      <c r="R1236" s="142">
        <v>45261</v>
      </c>
      <c r="S1236" s="141"/>
      <c r="T1236" s="141"/>
      <c r="U1236" s="141"/>
      <c r="V1236" s="141"/>
      <c r="W1236" s="3">
        <f>VLOOKUP(Table1[[#This Row],[Status]],Auxiliar!$B$16:$D$23,3,0)*Table1[[#This Row],[Estimação (horas)]]</f>
        <v>0</v>
      </c>
      <c r="X1236" s="141"/>
    </row>
    <row r="1237" spans="2:24" ht="52.2" hidden="1">
      <c r="B1237" s="42" t="s">
        <v>28</v>
      </c>
      <c r="C1237" s="42" t="s">
        <v>28</v>
      </c>
      <c r="D1237" s="37" t="s">
        <v>1272</v>
      </c>
      <c r="E1237" s="41" t="s">
        <v>1274</v>
      </c>
      <c r="F1237" s="41" t="s">
        <v>356</v>
      </c>
      <c r="G1237" s="39" t="s">
        <v>362</v>
      </c>
      <c r="H1237" s="75" t="str">
        <f>Table1[[#This Row],[Tabela]]&amp;Table1[[#This Row],[Campo]]</f>
        <v>lt004_protectionemssns_scp2_prtctn</v>
      </c>
      <c r="I1237" s="3" t="s">
        <v>30</v>
      </c>
      <c r="J1237" s="49">
        <f>VLOOKUP(Table1[[#This Row],[Status]],Auxiliar!$B$16:$C$23,2,0)</f>
        <v>7</v>
      </c>
      <c r="K1237" s="49" t="s">
        <v>1154</v>
      </c>
      <c r="L1237" s="50" t="s">
        <v>1161</v>
      </c>
      <c r="M1237" s="22" t="s">
        <v>1162</v>
      </c>
      <c r="N1237" s="57">
        <v>45485</v>
      </c>
      <c r="O1237" s="22">
        <f>INDEX(Auxiliar!$D$5:$F$13,MATCH(Table1[[#This Row],[Tipologia_Testes]],Auxiliar!$B$5:$B$13,0),MATCH(Table1[[#This Row],[Complexidade]],Auxiliar!$D$4:$F$4,0))</f>
        <v>2</v>
      </c>
      <c r="P1237" s="45"/>
      <c r="Q1237" s="141"/>
      <c r="R1237" s="142">
        <v>45261</v>
      </c>
      <c r="S1237" s="141"/>
      <c r="T1237" s="141"/>
      <c r="U1237" s="141"/>
      <c r="V1237" s="141"/>
      <c r="W1237" s="3">
        <f>VLOOKUP(Table1[[#This Row],[Status]],Auxiliar!$B$16:$D$23,3,0)*Table1[[#This Row],[Estimação (horas)]]</f>
        <v>0</v>
      </c>
      <c r="X1237" s="141"/>
    </row>
    <row r="1238" spans="2:24" ht="17.399999999999999" hidden="1">
      <c r="B1238" s="40" t="s">
        <v>28</v>
      </c>
      <c r="C1238" s="40" t="s">
        <v>28</v>
      </c>
      <c r="D1238" s="40" t="s">
        <v>1272</v>
      </c>
      <c r="E1238" s="40" t="s">
        <v>1274</v>
      </c>
      <c r="F1238" s="40" t="s">
        <v>356</v>
      </c>
      <c r="G1238" s="40" t="s">
        <v>362</v>
      </c>
      <c r="H1238" s="74" t="str">
        <f>Table1[[#This Row],[Tabela]]&amp;Table1[[#This Row],[Campo]]</f>
        <v>lt004_protectionemssns_scp2_prtctn</v>
      </c>
      <c r="I1238" s="3" t="s">
        <v>30</v>
      </c>
      <c r="J1238" s="49">
        <f>VLOOKUP(Table1[[#This Row],[Status]],Auxiliar!$B$16:$C$23,2,0)</f>
        <v>7</v>
      </c>
      <c r="K1238" s="49" t="s">
        <v>1155</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1158</v>
      </c>
      <c r="L1239" s="50" t="s">
        <v>1161</v>
      </c>
      <c r="M1239" s="22" t="s">
        <v>1162</v>
      </c>
      <c r="N1239" s="57">
        <v>45485</v>
      </c>
      <c r="O1239" s="22">
        <f>INDEX(Auxiliar!$D$5:$F$13,MATCH(Table1[[#This Row],[Tipologia_Testes]],Auxiliar!$B$5:$B$13,0),MATCH(Table1[[#This Row],[Complexidade]],Auxiliar!$D$4:$F$4,0))</f>
        <v>0.1</v>
      </c>
      <c r="P1239" s="45"/>
      <c r="Q1239" s="141"/>
      <c r="R1239" s="142">
        <v>45261</v>
      </c>
      <c r="S1239" s="141"/>
      <c r="T1239" s="141"/>
      <c r="U1239" s="141"/>
      <c r="V1239" s="141"/>
      <c r="W1239" s="3">
        <f>VLOOKUP(Table1[[#This Row],[Status]],Auxiliar!$B$16:$D$23,3,0)*Table1[[#This Row],[Estimação (horas)]]</f>
        <v>0</v>
      </c>
      <c r="X1239" s="141"/>
    </row>
    <row r="1240" spans="2:24" ht="52.2" hidden="1">
      <c r="B1240" s="42" t="s">
        <v>28</v>
      </c>
      <c r="C1240" s="42" t="s">
        <v>28</v>
      </c>
      <c r="D1240" s="37" t="s">
        <v>1272</v>
      </c>
      <c r="E1240" s="41" t="s">
        <v>1275</v>
      </c>
      <c r="F1240" s="41" t="s">
        <v>356</v>
      </c>
      <c r="G1240" s="39" t="s">
        <v>363</v>
      </c>
      <c r="H1240" s="75" t="str">
        <f>Table1[[#This Row],[Tabela]]&amp;Table1[[#This Row],[Campo]]</f>
        <v>lt004_protectionemssns_scp3_prtctn</v>
      </c>
      <c r="I1240" s="3" t="s">
        <v>30</v>
      </c>
      <c r="J1240" s="49">
        <f>VLOOKUP(Table1[[#This Row],[Status]],Auxiliar!$B$16:$C$23,2,0)</f>
        <v>7</v>
      </c>
      <c r="K1240" s="49" t="s">
        <v>1154</v>
      </c>
      <c r="L1240" s="50" t="s">
        <v>1161</v>
      </c>
      <c r="M1240" s="22" t="s">
        <v>1162</v>
      </c>
      <c r="N1240" s="57">
        <v>45485</v>
      </c>
      <c r="O1240" s="22">
        <f>INDEX(Auxiliar!$D$5:$F$13,MATCH(Table1[[#This Row],[Tipologia_Testes]],Auxiliar!$B$5:$B$13,0),MATCH(Table1[[#This Row],[Complexidade]],Auxiliar!$D$4:$F$4,0))</f>
        <v>2</v>
      </c>
      <c r="P1240" s="45"/>
      <c r="Q1240" s="141"/>
      <c r="R1240" s="142">
        <v>45261</v>
      </c>
      <c r="S1240" s="141"/>
      <c r="T1240" s="141"/>
      <c r="U1240" s="141"/>
      <c r="V1240" s="141"/>
      <c r="W1240" s="3">
        <f>VLOOKUP(Table1[[#This Row],[Status]],Auxiliar!$B$16:$D$23,3,0)*Table1[[#This Row],[Estimação (horas)]]</f>
        <v>0</v>
      </c>
      <c r="X1240" s="141"/>
    </row>
    <row r="1241" spans="2:24" ht="17.399999999999999" hidden="1">
      <c r="B1241" s="40" t="s">
        <v>28</v>
      </c>
      <c r="C1241" s="40" t="s">
        <v>28</v>
      </c>
      <c r="D1241" s="40" t="s">
        <v>1272</v>
      </c>
      <c r="E1241" s="40" t="s">
        <v>1275</v>
      </c>
      <c r="F1241" s="40" t="s">
        <v>356</v>
      </c>
      <c r="G1241" s="40" t="s">
        <v>363</v>
      </c>
      <c r="H1241" s="74" t="str">
        <f>Table1[[#This Row],[Tabela]]&amp;Table1[[#This Row],[Campo]]</f>
        <v>lt004_protectionemssns_scp3_prtctn</v>
      </c>
      <c r="I1241" s="3" t="s">
        <v>30</v>
      </c>
      <c r="J1241" s="49">
        <f>VLOOKUP(Table1[[#This Row],[Status]],Auxiliar!$B$16:$C$23,2,0)</f>
        <v>7</v>
      </c>
      <c r="K1241" s="49" t="s">
        <v>1155</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1158</v>
      </c>
      <c r="L1242" s="50" t="s">
        <v>1161</v>
      </c>
      <c r="M1242" s="22" t="s">
        <v>1162</v>
      </c>
      <c r="N1242" s="57">
        <v>45485</v>
      </c>
      <c r="O1242" s="22">
        <f>INDEX(Auxiliar!$D$5:$F$13,MATCH(Table1[[#This Row],[Tipologia_Testes]],Auxiliar!$B$5:$B$13,0),MATCH(Table1[[#This Row],[Complexidade]],Auxiliar!$D$4:$F$4,0))</f>
        <v>0.1</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2" t="s">
        <v>28</v>
      </c>
      <c r="C1243" s="42" t="s">
        <v>28</v>
      </c>
      <c r="D1243" s="38" t="s">
        <v>1271</v>
      </c>
      <c r="E1243" s="43" t="s">
        <v>1257</v>
      </c>
      <c r="F1243" s="41" t="s">
        <v>356</v>
      </c>
      <c r="G1243" s="39" t="s">
        <v>364</v>
      </c>
      <c r="H1243" s="75" t="str">
        <f>Table1[[#This Row],[Tabela]]&amp;Table1[[#This Row],[Campo]]</f>
        <v>lt004_protectionmthd_usd_prtctn_scp_1</v>
      </c>
      <c r="I1243" s="3" t="s">
        <v>30</v>
      </c>
      <c r="J1243" s="49">
        <f>VLOOKUP(Table1[[#This Row],[Status]],Auxiliar!$B$16:$C$23,2,0)</f>
        <v>7</v>
      </c>
      <c r="K1243" s="49" t="s">
        <v>1154</v>
      </c>
      <c r="L1243" s="50" t="s">
        <v>1161</v>
      </c>
      <c r="M1243" s="22" t="s">
        <v>1162</v>
      </c>
      <c r="N1243" s="57">
        <v>45485</v>
      </c>
      <c r="O1243" s="22">
        <f>INDEX(Auxiliar!$D$5:$F$13,MATCH(Table1[[#This Row],[Tipologia_Testes]],Auxiliar!$B$5:$B$13,0),MATCH(Table1[[#This Row],[Complexidade]],Auxiliar!$D$4:$F$4,0))</f>
        <v>2</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0" t="s">
        <v>28</v>
      </c>
      <c r="C1244" s="40" t="s">
        <v>28</v>
      </c>
      <c r="D1244" s="40" t="s">
        <v>1271</v>
      </c>
      <c r="E1244" s="40" t="s">
        <v>1257</v>
      </c>
      <c r="F1244" s="40" t="s">
        <v>356</v>
      </c>
      <c r="G1244" s="40" t="s">
        <v>364</v>
      </c>
      <c r="H1244" s="74" t="str">
        <f>Table1[[#This Row],[Tabela]]&amp;Table1[[#This Row],[Campo]]</f>
        <v>lt004_protectionmthd_usd_prtctn_scp_1</v>
      </c>
      <c r="I1244" s="3" t="s">
        <v>30</v>
      </c>
      <c r="J1244" s="49">
        <f>VLOOKUP(Table1[[#This Row],[Status]],Auxiliar!$B$16:$C$23,2,0)</f>
        <v>7</v>
      </c>
      <c r="K1244" s="49" t="s">
        <v>1155</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1158</v>
      </c>
      <c r="L1245" s="50" t="s">
        <v>1161</v>
      </c>
      <c r="M1245" s="22" t="s">
        <v>1162</v>
      </c>
      <c r="N1245" s="57">
        <v>45485</v>
      </c>
      <c r="O1245" s="22">
        <f>INDEX(Auxiliar!$D$5:$F$13,MATCH(Table1[[#This Row],[Tipologia_Testes]],Auxiliar!$B$5:$B$13,0),MATCH(Table1[[#This Row],[Complexidade]],Auxiliar!$D$4:$F$4,0))</f>
        <v>0.1</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2" t="s">
        <v>28</v>
      </c>
      <c r="C1246" s="42" t="s">
        <v>28</v>
      </c>
      <c r="D1246" s="38" t="s">
        <v>1271</v>
      </c>
      <c r="E1246" s="43" t="s">
        <v>1257</v>
      </c>
      <c r="F1246" s="41" t="s">
        <v>356</v>
      </c>
      <c r="G1246" s="39" t="s">
        <v>365</v>
      </c>
      <c r="H1246" s="75" t="str">
        <f>Table1[[#This Row],[Tabela]]&amp;Table1[[#This Row],[Campo]]</f>
        <v>lt004_protectionmthd_usd_prtctn_scp_2</v>
      </c>
      <c r="I1246" s="3" t="s">
        <v>30</v>
      </c>
      <c r="J1246" s="49">
        <f>VLOOKUP(Table1[[#This Row],[Status]],Auxiliar!$B$16:$C$23,2,0)</f>
        <v>7</v>
      </c>
      <c r="K1246" s="49" t="s">
        <v>1154</v>
      </c>
      <c r="L1246" s="50" t="s">
        <v>1161</v>
      </c>
      <c r="M1246" s="22" t="s">
        <v>1162</v>
      </c>
      <c r="N1246" s="57">
        <v>45485</v>
      </c>
      <c r="O1246" s="22">
        <f>INDEX(Auxiliar!$D$5:$F$13,MATCH(Table1[[#This Row],[Tipologia_Testes]],Auxiliar!$B$5:$B$13,0),MATCH(Table1[[#This Row],[Complexidade]],Auxiliar!$D$4:$F$4,0))</f>
        <v>2</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0" t="s">
        <v>28</v>
      </c>
      <c r="C1247" s="40" t="s">
        <v>28</v>
      </c>
      <c r="D1247" s="40" t="s">
        <v>1271</v>
      </c>
      <c r="E1247" s="40" t="s">
        <v>1257</v>
      </c>
      <c r="F1247" s="40" t="s">
        <v>356</v>
      </c>
      <c r="G1247" s="40" t="s">
        <v>365</v>
      </c>
      <c r="H1247" s="74" t="str">
        <f>Table1[[#This Row],[Tabela]]&amp;Table1[[#This Row],[Campo]]</f>
        <v>lt004_protectionmthd_usd_prtctn_scp_2</v>
      </c>
      <c r="I1247" s="3" t="s">
        <v>30</v>
      </c>
      <c r="J1247" s="49">
        <f>VLOOKUP(Table1[[#This Row],[Status]],Auxiliar!$B$16:$C$23,2,0)</f>
        <v>7</v>
      </c>
      <c r="K1247" s="49" t="s">
        <v>1155</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1158</v>
      </c>
      <c r="L1248" s="50" t="s">
        <v>1161</v>
      </c>
      <c r="M1248" s="22" t="s">
        <v>1162</v>
      </c>
      <c r="N1248" s="57">
        <v>45485</v>
      </c>
      <c r="O1248" s="22">
        <f>INDEX(Auxiliar!$D$5:$F$13,MATCH(Table1[[#This Row],[Tipologia_Testes]],Auxiliar!$B$5:$B$13,0),MATCH(Table1[[#This Row],[Complexidade]],Auxiliar!$D$4:$F$4,0))</f>
        <v>0.1</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2" t="s">
        <v>28</v>
      </c>
      <c r="C1249" s="42" t="s">
        <v>28</v>
      </c>
      <c r="D1249" s="38" t="s">
        <v>1271</v>
      </c>
      <c r="E1249" s="43" t="s">
        <v>1257</v>
      </c>
      <c r="F1249" s="41" t="s">
        <v>356</v>
      </c>
      <c r="G1249" s="39" t="s">
        <v>366</v>
      </c>
      <c r="H1249" s="75" t="str">
        <f>Table1[[#This Row],[Tabela]]&amp;Table1[[#This Row],[Campo]]</f>
        <v>lt004_protectionmthd_usd_prtctn_scp_3</v>
      </c>
      <c r="I1249" s="3" t="s">
        <v>30</v>
      </c>
      <c r="J1249" s="49">
        <f>VLOOKUP(Table1[[#This Row],[Status]],Auxiliar!$B$16:$C$23,2,0)</f>
        <v>7</v>
      </c>
      <c r="K1249" s="49" t="s">
        <v>1154</v>
      </c>
      <c r="L1249" s="50" t="s">
        <v>1161</v>
      </c>
      <c r="M1249" s="22" t="s">
        <v>1162</v>
      </c>
      <c r="N1249" s="57">
        <v>45485</v>
      </c>
      <c r="O1249" s="22">
        <f>INDEX(Auxiliar!$D$5:$F$13,MATCH(Table1[[#This Row],[Tipologia_Testes]],Auxiliar!$B$5:$B$13,0),MATCH(Table1[[#This Row],[Complexidade]],Auxiliar!$D$4:$F$4,0))</f>
        <v>2</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0" t="s">
        <v>28</v>
      </c>
      <c r="C1250" s="40" t="s">
        <v>28</v>
      </c>
      <c r="D1250" s="40" t="s">
        <v>1271</v>
      </c>
      <c r="E1250" s="40" t="s">
        <v>1257</v>
      </c>
      <c r="F1250" s="40" t="s">
        <v>356</v>
      </c>
      <c r="G1250" s="40" t="s">
        <v>366</v>
      </c>
      <c r="H1250" s="74" t="str">
        <f>Table1[[#This Row],[Tabela]]&amp;Table1[[#This Row],[Campo]]</f>
        <v>lt004_protectionmthd_usd_prtctn_scp_3</v>
      </c>
      <c r="I1250" s="3" t="s">
        <v>30</v>
      </c>
      <c r="J1250" s="49">
        <f>VLOOKUP(Table1[[#This Row],[Status]],Auxiliar!$B$16:$C$23,2,0)</f>
        <v>7</v>
      </c>
      <c r="K1250" s="49" t="s">
        <v>1155</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1158</v>
      </c>
      <c r="L1251" s="50" t="s">
        <v>1161</v>
      </c>
      <c r="M1251" s="22" t="s">
        <v>1162</v>
      </c>
      <c r="N1251" s="57">
        <v>45485</v>
      </c>
      <c r="O1251" s="22">
        <f>INDEX(Auxiliar!$D$5:$F$13,MATCH(Table1[[#This Row],[Tipologia_Testes]],Auxiliar!$B$5:$B$13,0),MATCH(Table1[[#This Row],[Complexidade]],Auxiliar!$D$4:$F$4,0))</f>
        <v>0.1</v>
      </c>
      <c r="P1251" s="45"/>
      <c r="Q1251" s="141"/>
      <c r="R1251" s="142">
        <v>45261</v>
      </c>
      <c r="S1251" s="141"/>
      <c r="T1251" s="141"/>
      <c r="U1251" s="141"/>
      <c r="V1251" s="141"/>
      <c r="W1251" s="3">
        <f>VLOOKUP(Table1[[#This Row],[Status]],Auxiliar!$B$16:$D$23,3,0)*Table1[[#This Row],[Estimação (horas)]]</f>
        <v>0</v>
      </c>
      <c r="X1251" s="141"/>
    </row>
    <row r="1252" spans="2:24" ht="34.799999999999997" hidden="1">
      <c r="B1252" s="42" t="s">
        <v>28</v>
      </c>
      <c r="C1252" s="42" t="s">
        <v>28</v>
      </c>
      <c r="D1252" s="37" t="s">
        <v>302</v>
      </c>
      <c r="E1252" s="41" t="s">
        <v>273</v>
      </c>
      <c r="F1252" s="41" t="s">
        <v>356</v>
      </c>
      <c r="G1252" s="39" t="s">
        <v>345</v>
      </c>
      <c r="H1252" s="75" t="str">
        <f>Table1[[#This Row],[Tabela]]&amp;Table1[[#This Row],[Campo]]</f>
        <v>lt004_protectionflg_act_physcl_rsk</v>
      </c>
      <c r="I1252" s="3" t="s">
        <v>30</v>
      </c>
      <c r="J1252" s="49">
        <f>VLOOKUP(Table1[[#This Row],[Status]],Auxiliar!$B$16:$C$23,2,0)</f>
        <v>7</v>
      </c>
      <c r="K1252" s="49" t="s">
        <v>1154</v>
      </c>
      <c r="L1252" s="50" t="s">
        <v>1161</v>
      </c>
      <c r="M1252" s="22" t="s">
        <v>1162</v>
      </c>
      <c r="N1252" s="57">
        <v>45485</v>
      </c>
      <c r="O1252" s="22">
        <f>INDEX(Auxiliar!$D$5:$F$13,MATCH(Table1[[#This Row],[Tipologia_Testes]],Auxiliar!$B$5:$B$13,0),MATCH(Table1[[#This Row],[Complexidade]],Auxiliar!$D$4:$F$4,0))</f>
        <v>2</v>
      </c>
      <c r="P1252" s="45"/>
      <c r="Q1252" s="141"/>
      <c r="R1252" s="142">
        <v>45261</v>
      </c>
      <c r="S1252" s="141"/>
      <c r="T1252" s="141"/>
      <c r="U1252" s="141"/>
      <c r="V1252" s="141"/>
      <c r="W1252" s="3">
        <f>VLOOKUP(Table1[[#This Row],[Status]],Auxiliar!$B$16:$D$23,3,0)*Table1[[#This Row],[Estimação (horas)]]</f>
        <v>0</v>
      </c>
      <c r="X1252" s="141"/>
    </row>
    <row r="1253" spans="2:24" ht="17.399999999999999" hidden="1">
      <c r="B1253" s="40" t="s">
        <v>28</v>
      </c>
      <c r="C1253" s="40" t="s">
        <v>28</v>
      </c>
      <c r="D1253" s="40" t="s">
        <v>302</v>
      </c>
      <c r="E1253" s="40" t="s">
        <v>273</v>
      </c>
      <c r="F1253" s="40" t="s">
        <v>356</v>
      </c>
      <c r="G1253" s="40" t="s">
        <v>345</v>
      </c>
      <c r="H1253" s="74" t="str">
        <f>Table1[[#This Row],[Tabela]]&amp;Table1[[#This Row],[Campo]]</f>
        <v>lt004_protectionflg_act_physcl_rsk</v>
      </c>
      <c r="I1253" s="3" t="s">
        <v>30</v>
      </c>
      <c r="J1253" s="49">
        <f>VLOOKUP(Table1[[#This Row],[Status]],Auxiliar!$B$16:$C$23,2,0)</f>
        <v>7</v>
      </c>
      <c r="K1253" s="49" t="s">
        <v>1155</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1158</v>
      </c>
      <c r="L1254" s="50" t="s">
        <v>1161</v>
      </c>
      <c r="M1254" s="22" t="s">
        <v>1162</v>
      </c>
      <c r="N1254" s="57">
        <v>45485</v>
      </c>
      <c r="O1254" s="22">
        <f>INDEX(Auxiliar!$D$5:$F$13,MATCH(Table1[[#This Row],[Tipologia_Testes]],Auxiliar!$B$5:$B$13,0),MATCH(Table1[[#This Row],[Complexidade]],Auxiliar!$D$4:$F$4,0))</f>
        <v>0.1</v>
      </c>
      <c r="P1254" s="45"/>
      <c r="Q1254" s="141"/>
      <c r="R1254" s="142">
        <v>45261</v>
      </c>
      <c r="S1254" s="141"/>
      <c r="T1254" s="141"/>
      <c r="U1254" s="141"/>
      <c r="V1254" s="141"/>
      <c r="W1254" s="3">
        <f>VLOOKUP(Table1[[#This Row],[Status]],Auxiliar!$B$16:$D$23,3,0)*Table1[[#This Row],[Estimação (horas)]]</f>
        <v>0</v>
      </c>
      <c r="X1254" s="141"/>
    </row>
    <row r="1255" spans="2:24" ht="34.799999999999997" hidden="1">
      <c r="B1255" s="42" t="s">
        <v>28</v>
      </c>
      <c r="C1255" s="42" t="s">
        <v>28</v>
      </c>
      <c r="D1255" s="37" t="s">
        <v>302</v>
      </c>
      <c r="E1255" s="41" t="s">
        <v>274</v>
      </c>
      <c r="F1255" s="41" t="s">
        <v>356</v>
      </c>
      <c r="G1255" s="39" t="s">
        <v>346</v>
      </c>
      <c r="H1255" s="75" t="str">
        <f>Table1[[#This Row],[Tabela]]&amp;Table1[[#This Row],[Campo]]</f>
        <v>lt004_protectionflg_chrnc_physcl_rsk</v>
      </c>
      <c r="I1255" s="3" t="s">
        <v>30</v>
      </c>
      <c r="J1255" s="49">
        <f>VLOOKUP(Table1[[#This Row],[Status]],Auxiliar!$B$16:$C$23,2,0)</f>
        <v>7</v>
      </c>
      <c r="K1255" s="49" t="s">
        <v>1154</v>
      </c>
      <c r="L1255" s="50" t="s">
        <v>1161</v>
      </c>
      <c r="M1255" s="22" t="s">
        <v>1162</v>
      </c>
      <c r="N1255" s="57">
        <v>45485</v>
      </c>
      <c r="O1255" s="22">
        <f>INDEX(Auxiliar!$D$5:$F$13,MATCH(Table1[[#This Row],[Tipologia_Testes]],Auxiliar!$B$5:$B$13,0),MATCH(Table1[[#This Row],[Complexidade]],Auxiliar!$D$4:$F$4,0))</f>
        <v>2</v>
      </c>
      <c r="P1255" s="45"/>
      <c r="Q1255" s="141"/>
      <c r="R1255" s="142">
        <v>45261</v>
      </c>
      <c r="S1255" s="141"/>
      <c r="T1255" s="141"/>
      <c r="U1255" s="141"/>
      <c r="V1255" s="141"/>
      <c r="W1255" s="3">
        <f>VLOOKUP(Table1[[#This Row],[Status]],Auxiliar!$B$16:$D$23,3,0)*Table1[[#This Row],[Estimação (horas)]]</f>
        <v>0</v>
      </c>
      <c r="X1255" s="141"/>
    </row>
    <row r="1256" spans="2:24" ht="17.399999999999999" hidden="1">
      <c r="B1256" s="40" t="s">
        <v>28</v>
      </c>
      <c r="C1256" s="40" t="s">
        <v>28</v>
      </c>
      <c r="D1256" s="40" t="s">
        <v>302</v>
      </c>
      <c r="E1256" s="40" t="s">
        <v>274</v>
      </c>
      <c r="F1256" s="40" t="s">
        <v>356</v>
      </c>
      <c r="G1256" s="40" t="s">
        <v>346</v>
      </c>
      <c r="H1256" s="74" t="str">
        <f>Table1[[#This Row],[Tabela]]&amp;Table1[[#This Row],[Campo]]</f>
        <v>lt004_protectionflg_chrnc_physcl_rsk</v>
      </c>
      <c r="I1256" s="3" t="s">
        <v>30</v>
      </c>
      <c r="J1256" s="49">
        <f>VLOOKUP(Table1[[#This Row],[Status]],Auxiliar!$B$16:$C$23,2,0)</f>
        <v>7</v>
      </c>
      <c r="K1256" s="49" t="s">
        <v>1155</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1158</v>
      </c>
      <c r="L1257" s="50" t="s">
        <v>1161</v>
      </c>
      <c r="M1257" s="22" t="s">
        <v>1162</v>
      </c>
      <c r="N1257" s="57">
        <v>45485</v>
      </c>
      <c r="O1257" s="22">
        <f>INDEX(Auxiliar!$D$5:$F$13,MATCH(Table1[[#This Row],[Tipologia_Testes]],Auxiliar!$B$5:$B$13,0),MATCH(Table1[[#This Row],[Complexidade]],Auxiliar!$D$4:$F$4,0))</f>
        <v>0.1</v>
      </c>
      <c r="P1257" s="45"/>
      <c r="Q1257" s="141"/>
      <c r="R1257" s="142">
        <v>45261</v>
      </c>
      <c r="S1257" s="141"/>
      <c r="T1257" s="141"/>
      <c r="U1257" s="141"/>
      <c r="V1257" s="141"/>
      <c r="W1257" s="3">
        <f>VLOOKUP(Table1[[#This Row],[Status]],Auxiliar!$B$16:$D$23,3,0)*Table1[[#This Row],[Estimação (horas)]]</f>
        <v>0</v>
      </c>
      <c r="X1257" s="141"/>
    </row>
    <row r="1258" spans="2:24" ht="34.799999999999997" hidden="1">
      <c r="B1258" s="42" t="s">
        <v>28</v>
      </c>
      <c r="C1258" s="42" t="s">
        <v>28</v>
      </c>
      <c r="D1258" s="38" t="s">
        <v>86</v>
      </c>
      <c r="E1258" s="43" t="s">
        <v>90</v>
      </c>
      <c r="F1258" s="41" t="s">
        <v>356</v>
      </c>
      <c r="G1258" s="39" t="s">
        <v>90</v>
      </c>
      <c r="H1258" s="75" t="str">
        <f>Table1[[#This Row],[Tabela]]&amp;Table1[[#This Row],[Campo]]</f>
        <v>lt004_protectionflg_fin</v>
      </c>
      <c r="I1258" s="3" t="s">
        <v>476</v>
      </c>
      <c r="J1258" s="49">
        <f>VLOOKUP(Table1[[#This Row],[Status]],Auxiliar!$B$16:$C$23,2,0)</f>
        <v>0</v>
      </c>
      <c r="K1258" s="49" t="s">
        <v>1154</v>
      </c>
      <c r="L1258" s="50" t="s">
        <v>1161</v>
      </c>
      <c r="M1258" s="22" t="s">
        <v>1162</v>
      </c>
      <c r="N1258" s="57">
        <v>45485</v>
      </c>
      <c r="O1258" s="22">
        <f>INDEX(Auxiliar!$D$5:$F$13,MATCH(Table1[[#This Row],[Tipologia_Testes]],Auxiliar!$B$5:$B$13,0),MATCH(Table1[[#This Row],[Complexidade]],Auxiliar!$D$4:$F$4,0))</f>
        <v>2</v>
      </c>
      <c r="P1258" s="45"/>
      <c r="Q1258" s="141"/>
      <c r="R1258" s="142">
        <v>45261</v>
      </c>
      <c r="S1258" s="141"/>
      <c r="T1258" s="141"/>
      <c r="U1258" s="141"/>
      <c r="V1258" s="141"/>
      <c r="W1258" s="3">
        <f>VLOOKUP(Table1[[#This Row],[Status]],Auxiliar!$B$16:$D$23,3,0)*Table1[[#This Row],[Estimação (horas)]]</f>
        <v>0</v>
      </c>
      <c r="X1258" s="141"/>
    </row>
    <row r="1259" spans="2:24" ht="17.399999999999999" hidden="1">
      <c r="B1259" s="40" t="s">
        <v>28</v>
      </c>
      <c r="C1259" s="40" t="s">
        <v>28</v>
      </c>
      <c r="D1259" s="40" t="s">
        <v>86</v>
      </c>
      <c r="E1259" s="40" t="s">
        <v>90</v>
      </c>
      <c r="F1259" s="40" t="s">
        <v>356</v>
      </c>
      <c r="G1259" s="40" t="s">
        <v>90</v>
      </c>
      <c r="H1259" s="74" t="str">
        <f>Table1[[#This Row],[Tabela]]&amp;Table1[[#This Row],[Campo]]</f>
        <v>lt004_protectionflg_fin</v>
      </c>
      <c r="I1259" s="3" t="s">
        <v>476</v>
      </c>
      <c r="J1259" s="49">
        <f>VLOOKUP(Table1[[#This Row],[Status]],Auxiliar!$B$16:$C$23,2,0)</f>
        <v>0</v>
      </c>
      <c r="K1259" s="49" t="s">
        <v>1155</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1158</v>
      </c>
      <c r="L1260" s="50" t="s">
        <v>1161</v>
      </c>
      <c r="M1260" s="22" t="s">
        <v>1162</v>
      </c>
      <c r="N1260" s="57">
        <v>45485</v>
      </c>
      <c r="O1260" s="22">
        <f>INDEX(Auxiliar!$D$5:$F$13,MATCH(Table1[[#This Row],[Tipologia_Testes]],Auxiliar!$B$5:$B$13,0),MATCH(Table1[[#This Row],[Complexidade]],Auxiliar!$D$4:$F$4,0))</f>
        <v>0.1</v>
      </c>
      <c r="P1260" s="45"/>
      <c r="Q1260" s="141"/>
      <c r="R1260" s="142">
        <v>45261</v>
      </c>
      <c r="S1260" s="141"/>
      <c r="T1260" s="141"/>
      <c r="U1260" s="141"/>
      <c r="V1260" s="141"/>
      <c r="W1260" s="3">
        <f>VLOOKUP(Table1[[#This Row],[Status]],Auxiliar!$B$16:$D$23,3,0)*Table1[[#This Row],[Estimação (horas)]]</f>
        <v>0</v>
      </c>
      <c r="X1260" s="141"/>
    </row>
    <row r="1261" spans="2:24" ht="34.799999999999997" hidden="1">
      <c r="B1261" s="42" t="s">
        <v>28</v>
      </c>
      <c r="C1261" s="42" t="s">
        <v>28</v>
      </c>
      <c r="D1261" s="38" t="s">
        <v>86</v>
      </c>
      <c r="E1261" s="43" t="s">
        <v>88</v>
      </c>
      <c r="F1261" s="41" t="s">
        <v>356</v>
      </c>
      <c r="G1261" s="39" t="s">
        <v>1276</v>
      </c>
      <c r="H1261" s="75" t="str">
        <f>Table1[[#This Row],[Tabela]]&amp;Table1[[#This Row],[Campo]]</f>
        <v>lt004_protectionflg_exec</v>
      </c>
      <c r="I1261" s="3" t="s">
        <v>476</v>
      </c>
      <c r="J1261" s="49">
        <f>VLOOKUP(Table1[[#This Row],[Status]],Auxiliar!$B$16:$C$23,2,0)</f>
        <v>0</v>
      </c>
      <c r="K1261" s="49" t="s">
        <v>1154</v>
      </c>
      <c r="L1261" s="50" t="s">
        <v>1161</v>
      </c>
      <c r="M1261" s="22" t="s">
        <v>1162</v>
      </c>
      <c r="N1261" s="57">
        <v>45485</v>
      </c>
      <c r="O1261" s="22">
        <f>INDEX(Auxiliar!$D$5:$F$13,MATCH(Table1[[#This Row],[Tipologia_Testes]],Auxiliar!$B$5:$B$13,0),MATCH(Table1[[#This Row],[Complexidade]],Auxiliar!$D$4:$F$4,0))</f>
        <v>2</v>
      </c>
      <c r="P1261" s="45"/>
      <c r="Q1261" s="141"/>
      <c r="R1261" s="142">
        <v>45261</v>
      </c>
      <c r="S1261" s="141"/>
      <c r="T1261" s="141"/>
      <c r="U1261" s="141"/>
      <c r="V1261" s="141"/>
      <c r="W1261" s="3">
        <f>VLOOKUP(Table1[[#This Row],[Status]],Auxiliar!$B$16:$D$23,3,0)*Table1[[#This Row],[Estimação (horas)]]</f>
        <v>0</v>
      </c>
      <c r="X1261" s="141"/>
    </row>
    <row r="1262" spans="2:24" ht="17.399999999999999" hidden="1">
      <c r="B1262" s="40" t="s">
        <v>28</v>
      </c>
      <c r="C1262" s="40" t="s">
        <v>28</v>
      </c>
      <c r="D1262" s="40" t="s">
        <v>86</v>
      </c>
      <c r="E1262" s="40" t="s">
        <v>88</v>
      </c>
      <c r="F1262" s="40" t="s">
        <v>356</v>
      </c>
      <c r="G1262" s="40" t="s">
        <v>1276</v>
      </c>
      <c r="H1262" s="74" t="str">
        <f>Table1[[#This Row],[Tabela]]&amp;Table1[[#This Row],[Campo]]</f>
        <v>lt004_protectionflg_exec</v>
      </c>
      <c r="I1262" s="3" t="s">
        <v>476</v>
      </c>
      <c r="J1262" s="49">
        <f>VLOOKUP(Table1[[#This Row],[Status]],Auxiliar!$B$16:$C$23,2,0)</f>
        <v>0</v>
      </c>
      <c r="K1262" s="49" t="s">
        <v>1155</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1158</v>
      </c>
      <c r="L1263" s="50" t="s">
        <v>1161</v>
      </c>
      <c r="M1263" s="22" t="s">
        <v>1162</v>
      </c>
      <c r="N1263" s="57">
        <v>45485</v>
      </c>
      <c r="O1263" s="22">
        <f>INDEX(Auxiliar!$D$5:$F$13,MATCH(Table1[[#This Row],[Tipologia_Testes]],Auxiliar!$B$5:$B$13,0),MATCH(Table1[[#This Row],[Complexidade]],Auxiliar!$D$4:$F$4,0))</f>
        <v>0.1</v>
      </c>
      <c r="P1263" s="45"/>
      <c r="Q1263" s="141"/>
      <c r="R1263" s="142">
        <v>45261</v>
      </c>
      <c r="S1263" s="141"/>
      <c r="T1263" s="141"/>
      <c r="U1263" s="141"/>
      <c r="V1263" s="141"/>
      <c r="W1263" s="3">
        <f>VLOOKUP(Table1[[#This Row],[Status]],Auxiliar!$B$16:$D$23,3,0)*Table1[[#This Row],[Estimação (horas)]]</f>
        <v>0</v>
      </c>
      <c r="X1263" s="141"/>
    </row>
    <row r="1264" spans="2:24" ht="34.799999999999997" hidden="1">
      <c r="B1264" s="42" t="s">
        <v>28</v>
      </c>
      <c r="C1264" s="42" t="s">
        <v>28</v>
      </c>
      <c r="D1264" s="38" t="s">
        <v>86</v>
      </c>
      <c r="E1264" s="41" t="s">
        <v>89</v>
      </c>
      <c r="F1264" s="41" t="s">
        <v>356</v>
      </c>
      <c r="G1264" s="39" t="s">
        <v>89</v>
      </c>
      <c r="H1264" s="75" t="str">
        <f>Table1[[#This Row],[Tabela]]&amp;Table1[[#This Row],[Campo]]</f>
        <v>lt004_protectionflg_col</v>
      </c>
      <c r="I1264" s="3" t="s">
        <v>476</v>
      </c>
      <c r="J1264" s="49">
        <f>VLOOKUP(Table1[[#This Row],[Status]],Auxiliar!$B$16:$C$23,2,0)</f>
        <v>0</v>
      </c>
      <c r="K1264" s="49" t="s">
        <v>1154</v>
      </c>
      <c r="L1264" s="50" t="s">
        <v>1161</v>
      </c>
      <c r="M1264" s="22" t="s">
        <v>1162</v>
      </c>
      <c r="N1264" s="57">
        <v>45485</v>
      </c>
      <c r="O1264" s="22">
        <f>INDEX(Auxiliar!$D$5:$F$13,MATCH(Table1[[#This Row],[Tipologia_Testes]],Auxiliar!$B$5:$B$13,0),MATCH(Table1[[#This Row],[Complexidade]],Auxiliar!$D$4:$F$4,0))</f>
        <v>2</v>
      </c>
      <c r="P1264" s="45"/>
      <c r="Q1264" s="141"/>
      <c r="R1264" s="142">
        <v>45261</v>
      </c>
      <c r="S1264" s="141"/>
      <c r="T1264" s="141"/>
      <c r="U1264" s="141"/>
      <c r="V1264" s="141"/>
      <c r="W1264" s="3">
        <f>VLOOKUP(Table1[[#This Row],[Status]],Auxiliar!$B$16:$D$23,3,0)*Table1[[#This Row],[Estimação (horas)]]</f>
        <v>0</v>
      </c>
      <c r="X1264" s="141"/>
    </row>
    <row r="1265" spans="2:24" ht="17.399999999999999" hidden="1">
      <c r="B1265" s="40" t="s">
        <v>28</v>
      </c>
      <c r="C1265" s="40" t="s">
        <v>28</v>
      </c>
      <c r="D1265" s="40" t="s">
        <v>86</v>
      </c>
      <c r="E1265" s="40" t="s">
        <v>89</v>
      </c>
      <c r="F1265" s="40" t="s">
        <v>356</v>
      </c>
      <c r="G1265" s="40" t="s">
        <v>89</v>
      </c>
      <c r="H1265" s="74" t="str">
        <f>Table1[[#This Row],[Tabela]]&amp;Table1[[#This Row],[Campo]]</f>
        <v>lt004_protectionflg_col</v>
      </c>
      <c r="I1265" s="3" t="s">
        <v>476</v>
      </c>
      <c r="J1265" s="49">
        <f>VLOOKUP(Table1[[#This Row],[Status]],Auxiliar!$B$16:$C$23,2,0)</f>
        <v>0</v>
      </c>
      <c r="K1265" s="49" t="s">
        <v>1155</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1158</v>
      </c>
      <c r="L1266" s="50" t="s">
        <v>1161</v>
      </c>
      <c r="M1266" s="22" t="s">
        <v>1162</v>
      </c>
      <c r="N1266" s="57">
        <v>45485</v>
      </c>
      <c r="O1266" s="22">
        <f>INDEX(Auxiliar!$D$5:$F$13,MATCH(Table1[[#This Row],[Tipologia_Testes]],Auxiliar!$B$5:$B$13,0),MATCH(Table1[[#This Row],[Complexidade]],Auxiliar!$D$4:$F$4,0))</f>
        <v>0.1</v>
      </c>
      <c r="P1266" s="45"/>
      <c r="Q1266" s="141"/>
      <c r="R1266" s="142">
        <v>45261</v>
      </c>
      <c r="S1266" s="141"/>
      <c r="T1266" s="141"/>
      <c r="U1266" s="141"/>
      <c r="V1266" s="141"/>
      <c r="W1266" s="3">
        <f>VLOOKUP(Table1[[#This Row],[Status]],Auxiliar!$B$16:$D$23,3,0)*Table1[[#This Row],[Estimação (horas)]]</f>
        <v>0</v>
      </c>
      <c r="X1266" s="141"/>
    </row>
    <row r="1267" spans="2:24" ht="34.799999999999997" hidden="1">
      <c r="B1267" s="42" t="s">
        <v>28</v>
      </c>
      <c r="C1267" s="42" t="s">
        <v>28</v>
      </c>
      <c r="D1267" s="38" t="s">
        <v>86</v>
      </c>
      <c r="E1267" s="41" t="s">
        <v>91</v>
      </c>
      <c r="F1267" s="41" t="s">
        <v>356</v>
      </c>
      <c r="G1267" s="39" t="s">
        <v>91</v>
      </c>
      <c r="H1267" s="75" t="str">
        <f>Table1[[#This Row],[Tabela]]&amp;Table1[[#This Row],[Campo]]</f>
        <v>lt004_protectionflg_pro</v>
      </c>
      <c r="I1267" s="3" t="s">
        <v>476</v>
      </c>
      <c r="J1267" s="49">
        <f>VLOOKUP(Table1[[#This Row],[Status]],Auxiliar!$B$16:$C$23,2,0)</f>
        <v>0</v>
      </c>
      <c r="K1267" s="49" t="s">
        <v>1154</v>
      </c>
      <c r="L1267" s="50" t="s">
        <v>1161</v>
      </c>
      <c r="M1267" s="22" t="s">
        <v>1162</v>
      </c>
      <c r="N1267" s="57">
        <v>45485</v>
      </c>
      <c r="O1267" s="22">
        <f>INDEX(Auxiliar!$D$5:$F$13,MATCH(Table1[[#This Row],[Tipologia_Testes]],Auxiliar!$B$5:$B$13,0),MATCH(Table1[[#This Row],[Complexidade]],Auxiliar!$D$4:$F$4,0))</f>
        <v>2</v>
      </c>
      <c r="P1267" s="45"/>
      <c r="Q1267" s="141"/>
      <c r="R1267" s="142">
        <v>45261</v>
      </c>
      <c r="S1267" s="141"/>
      <c r="T1267" s="141"/>
      <c r="U1267" s="141"/>
      <c r="V1267" s="141"/>
      <c r="W1267" s="3">
        <f>VLOOKUP(Table1[[#This Row],[Status]],Auxiliar!$B$16:$D$23,3,0)*Table1[[#This Row],[Estimação (horas)]]</f>
        <v>0</v>
      </c>
      <c r="X1267" s="141"/>
    </row>
    <row r="1268" spans="2:24" ht="17.399999999999999" hidden="1">
      <c r="B1268" s="40" t="s">
        <v>28</v>
      </c>
      <c r="C1268" s="40" t="s">
        <v>28</v>
      </c>
      <c r="D1268" s="40" t="s">
        <v>86</v>
      </c>
      <c r="E1268" s="40" t="s">
        <v>91</v>
      </c>
      <c r="F1268" s="40" t="s">
        <v>356</v>
      </c>
      <c r="G1268" s="40" t="s">
        <v>91</v>
      </c>
      <c r="H1268" s="74" t="str">
        <f>Table1[[#This Row],[Tabela]]&amp;Table1[[#This Row],[Campo]]</f>
        <v>lt004_protectionflg_pro</v>
      </c>
      <c r="I1268" s="3" t="s">
        <v>476</v>
      </c>
      <c r="J1268" s="49">
        <f>VLOOKUP(Table1[[#This Row],[Status]],Auxiliar!$B$16:$C$23,2,0)</f>
        <v>0</v>
      </c>
      <c r="K1268" s="49" t="s">
        <v>1155</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1158</v>
      </c>
      <c r="L1269" s="50" t="s">
        <v>1161</v>
      </c>
      <c r="M1269" s="22" t="s">
        <v>1162</v>
      </c>
      <c r="N1269" s="57">
        <v>45485</v>
      </c>
      <c r="O1269" s="22">
        <f>INDEX(Auxiliar!$D$5:$F$13,MATCH(Table1[[#This Row],[Tipologia_Testes]],Auxiliar!$B$5:$B$13,0),MATCH(Table1[[#This Row],[Complexidade]],Auxiliar!$D$4:$F$4,0))</f>
        <v>0.1</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2" t="s">
        <v>28</v>
      </c>
      <c r="C1270" s="42" t="s">
        <v>28</v>
      </c>
      <c r="D1270" s="3" t="s">
        <v>38</v>
      </c>
      <c r="E1270" s="43" t="s">
        <v>38</v>
      </c>
      <c r="F1270" s="41" t="s">
        <v>367</v>
      </c>
      <c r="G1270" s="39" t="s">
        <v>368</v>
      </c>
      <c r="H1270" s="75" t="str">
        <f>Table1[[#This Row],[Tabela]]&amp;Table1[[#This Row],[Campo]]</f>
        <v>lt002_instrumentrsk_mtgtd_cct</v>
      </c>
      <c r="I1270" s="3" t="s">
        <v>30</v>
      </c>
      <c r="J1270" s="49">
        <f>VLOOKUP(Table1[[#This Row],[Status]],Auxiliar!$B$16:$C$23,2,0)</f>
        <v>7</v>
      </c>
      <c r="K1270" s="49" t="s">
        <v>1154</v>
      </c>
      <c r="L1270" s="50" t="s">
        <v>1161</v>
      </c>
      <c r="M1270" s="22" t="s">
        <v>1162</v>
      </c>
      <c r="N1270" s="57">
        <v>45485</v>
      </c>
      <c r="O1270" s="22">
        <f>INDEX(Auxiliar!$D$5:$F$13,MATCH(Table1[[#This Row],[Tipologia_Testes]],Auxiliar!$B$5:$B$13,0),MATCH(Table1[[#This Row],[Complexidade]],Auxiliar!$D$4:$F$4,0))</f>
        <v>2</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0" t="s">
        <v>28</v>
      </c>
      <c r="C1271" s="40" t="s">
        <v>28</v>
      </c>
      <c r="D1271" s="3" t="s">
        <v>38</v>
      </c>
      <c r="E1271" s="40" t="s">
        <v>38</v>
      </c>
      <c r="F1271" s="40" t="s">
        <v>367</v>
      </c>
      <c r="G1271" s="40" t="s">
        <v>368</v>
      </c>
      <c r="H1271" s="74" t="str">
        <f>Table1[[#This Row],[Tabela]]&amp;Table1[[#This Row],[Campo]]</f>
        <v>lt002_instrumentrsk_mtgtd_cct</v>
      </c>
      <c r="I1271" s="3" t="s">
        <v>30</v>
      </c>
      <c r="J1271" s="49">
        <f>VLOOKUP(Table1[[#This Row],[Status]],Auxiliar!$B$16:$C$23,2,0)</f>
        <v>7</v>
      </c>
      <c r="K1271" s="49" t="s">
        <v>1155</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1158</v>
      </c>
      <c r="L1272" s="50" t="s">
        <v>1161</v>
      </c>
      <c r="M1272" s="22" t="s">
        <v>1162</v>
      </c>
      <c r="N1272" s="57">
        <v>45485</v>
      </c>
      <c r="O1272" s="22">
        <f>INDEX(Auxiliar!$D$5:$F$13,MATCH(Table1[[#This Row],[Tipologia_Testes]],Auxiliar!$B$5:$B$13,0),MATCH(Table1[[#This Row],[Complexidade]],Auxiliar!$D$4:$F$4,0))</f>
        <v>0.1</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2" t="s">
        <v>28</v>
      </c>
      <c r="C1273" s="42" t="s">
        <v>28</v>
      </c>
      <c r="D1273" s="3" t="s">
        <v>38</v>
      </c>
      <c r="E1273" s="43" t="s">
        <v>38</v>
      </c>
      <c r="F1273" s="41" t="s">
        <v>367</v>
      </c>
      <c r="G1273" s="39" t="s">
        <v>369</v>
      </c>
      <c r="H1273" s="75" t="str">
        <f>Table1[[#This Row],[Tabela]]&amp;Table1[[#This Row],[Campo]]</f>
        <v>lt002_instrumentrsk_mtgtd_ccp</v>
      </c>
      <c r="I1273" s="3" t="s">
        <v>30</v>
      </c>
      <c r="J1273" s="49">
        <f>VLOOKUP(Table1[[#This Row],[Status]],Auxiliar!$B$16:$C$23,2,0)</f>
        <v>7</v>
      </c>
      <c r="K1273" s="49" t="s">
        <v>1154</v>
      </c>
      <c r="L1273" s="50" t="s">
        <v>1161</v>
      </c>
      <c r="M1273" s="22" t="s">
        <v>1162</v>
      </c>
      <c r="N1273" s="57">
        <v>45485</v>
      </c>
      <c r="O1273" s="22">
        <f>INDEX(Auxiliar!$D$5:$F$13,MATCH(Table1[[#This Row],[Tipologia_Testes]],Auxiliar!$B$5:$B$13,0),MATCH(Table1[[#This Row],[Complexidade]],Auxiliar!$D$4:$F$4,0))</f>
        <v>2</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0" t="s">
        <v>28</v>
      </c>
      <c r="C1274" s="40" t="s">
        <v>28</v>
      </c>
      <c r="D1274" s="3" t="s">
        <v>38</v>
      </c>
      <c r="E1274" s="40" t="s">
        <v>38</v>
      </c>
      <c r="F1274" s="40" t="s">
        <v>367</v>
      </c>
      <c r="G1274" s="40" t="s">
        <v>369</v>
      </c>
      <c r="H1274" s="74" t="str">
        <f>Table1[[#This Row],[Tabela]]&amp;Table1[[#This Row],[Campo]]</f>
        <v>lt002_instrumentrsk_mtgtd_ccp</v>
      </c>
      <c r="I1274" s="3" t="s">
        <v>30</v>
      </c>
      <c r="J1274" s="49">
        <f>VLOOKUP(Table1[[#This Row],[Status]],Auxiliar!$B$16:$C$23,2,0)</f>
        <v>7</v>
      </c>
      <c r="K1274" s="49" t="s">
        <v>1155</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1158</v>
      </c>
      <c r="L1275" s="50" t="s">
        <v>1161</v>
      </c>
      <c r="M1275" s="22" t="s">
        <v>1162</v>
      </c>
      <c r="N1275" s="57">
        <v>45485</v>
      </c>
      <c r="O1275" s="22">
        <f>INDEX(Auxiliar!$D$5:$F$13,MATCH(Table1[[#This Row],[Tipologia_Testes]],Auxiliar!$B$5:$B$13,0),MATCH(Table1[[#This Row],[Complexidade]],Auxiliar!$D$4:$F$4,0))</f>
        <v>0.1</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2" t="s">
        <v>28</v>
      </c>
      <c r="C1276" s="42" t="s">
        <v>28</v>
      </c>
      <c r="D1276" s="38" t="s">
        <v>1271</v>
      </c>
      <c r="E1276" s="43" t="s">
        <v>1257</v>
      </c>
      <c r="F1276" s="41" t="s">
        <v>367</v>
      </c>
      <c r="G1276" s="39" t="s">
        <v>370</v>
      </c>
      <c r="H1276" s="75" t="str">
        <f>Table1[[#This Row],[Tabela]]&amp;Table1[[#This Row],[Campo]]</f>
        <v>lt002_instrumentenvrnmntl_objctv</v>
      </c>
      <c r="I1276" s="3" t="s">
        <v>30</v>
      </c>
      <c r="J1276" s="49">
        <f>VLOOKUP(Table1[[#This Row],[Status]],Auxiliar!$B$16:$C$23,2,0)</f>
        <v>7</v>
      </c>
      <c r="K1276" s="49" t="s">
        <v>1154</v>
      </c>
      <c r="L1276" s="50" t="s">
        <v>1161</v>
      </c>
      <c r="M1276" s="22" t="s">
        <v>1162</v>
      </c>
      <c r="N1276" s="57">
        <v>45485</v>
      </c>
      <c r="O1276" s="22">
        <f>INDEX(Auxiliar!$D$5:$F$13,MATCH(Table1[[#This Row],[Tipologia_Testes]],Auxiliar!$B$5:$B$13,0),MATCH(Table1[[#This Row],[Complexidade]],Auxiliar!$D$4:$F$4,0))</f>
        <v>2</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0" t="s">
        <v>28</v>
      </c>
      <c r="C1277" s="40" t="s">
        <v>28</v>
      </c>
      <c r="D1277" s="40" t="s">
        <v>1271</v>
      </c>
      <c r="E1277" s="40" t="s">
        <v>1257</v>
      </c>
      <c r="F1277" s="40" t="s">
        <v>367</v>
      </c>
      <c r="G1277" s="40" t="s">
        <v>370</v>
      </c>
      <c r="H1277" s="74" t="str">
        <f>Table1[[#This Row],[Tabela]]&amp;Table1[[#This Row],[Campo]]</f>
        <v>lt002_instrumentenvrnmntl_objctv</v>
      </c>
      <c r="I1277" s="3" t="s">
        <v>30</v>
      </c>
      <c r="J1277" s="49">
        <f>VLOOKUP(Table1[[#This Row],[Status]],Auxiliar!$B$16:$C$23,2,0)</f>
        <v>7</v>
      </c>
      <c r="K1277" s="49" t="s">
        <v>1155</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1158</v>
      </c>
      <c r="L1278" s="50" t="s">
        <v>1161</v>
      </c>
      <c r="M1278" s="22" t="s">
        <v>1162</v>
      </c>
      <c r="N1278" s="57">
        <v>45485</v>
      </c>
      <c r="O1278" s="22">
        <f>INDEX(Auxiliar!$D$5:$F$13,MATCH(Table1[[#This Row],[Tipologia_Testes]],Auxiliar!$B$5:$B$13,0),MATCH(Table1[[#This Row],[Complexidade]],Auxiliar!$D$4:$F$4,0))</f>
        <v>0.1</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2" t="s">
        <v>28</v>
      </c>
      <c r="C1279" s="42" t="s">
        <v>28</v>
      </c>
      <c r="D1279" s="38" t="s">
        <v>1271</v>
      </c>
      <c r="E1279" s="43" t="s">
        <v>1257</v>
      </c>
      <c r="F1279" s="41" t="s">
        <v>367</v>
      </c>
      <c r="G1279" s="39" t="s">
        <v>371</v>
      </c>
      <c r="H1279" s="75" t="str">
        <f>Table1[[#This Row],[Tabela]]&amp;Table1[[#This Row],[Campo]]</f>
        <v>lt002_instrumenttyp_actvty</v>
      </c>
      <c r="I1279" s="3" t="s">
        <v>30</v>
      </c>
      <c r="J1279" s="49">
        <f>VLOOKUP(Table1[[#This Row],[Status]],Auxiliar!$B$16:$C$23,2,0)</f>
        <v>7</v>
      </c>
      <c r="K1279" s="49" t="s">
        <v>1154</v>
      </c>
      <c r="L1279" s="50" t="s">
        <v>1161</v>
      </c>
      <c r="M1279" s="22" t="s">
        <v>1162</v>
      </c>
      <c r="N1279" s="57">
        <v>45485</v>
      </c>
      <c r="O1279" s="22">
        <f>INDEX(Auxiliar!$D$5:$F$13,MATCH(Table1[[#This Row],[Tipologia_Testes]],Auxiliar!$B$5:$B$13,0),MATCH(Table1[[#This Row],[Complexidade]],Auxiliar!$D$4:$F$4,0))</f>
        <v>2</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0" t="s">
        <v>28</v>
      </c>
      <c r="C1280" s="40" t="s">
        <v>28</v>
      </c>
      <c r="D1280" s="40" t="s">
        <v>1271</v>
      </c>
      <c r="E1280" s="40" t="s">
        <v>1257</v>
      </c>
      <c r="F1280" s="40" t="s">
        <v>367</v>
      </c>
      <c r="G1280" s="40" t="s">
        <v>371</v>
      </c>
      <c r="H1280" s="74" t="str">
        <f>Table1[[#This Row],[Tabela]]&amp;Table1[[#This Row],[Campo]]</f>
        <v>lt002_instrumenttyp_actvty</v>
      </c>
      <c r="I1280" s="3" t="s">
        <v>30</v>
      </c>
      <c r="J1280" s="49">
        <f>VLOOKUP(Table1[[#This Row],[Status]],Auxiliar!$B$16:$C$23,2,0)</f>
        <v>7</v>
      </c>
      <c r="K1280" s="49" t="s">
        <v>1155</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1158</v>
      </c>
      <c r="L1281" s="50" t="s">
        <v>1161</v>
      </c>
      <c r="M1281" s="22" t="s">
        <v>1162</v>
      </c>
      <c r="N1281" s="57">
        <v>45485</v>
      </c>
      <c r="O1281" s="22">
        <f>INDEX(Auxiliar!$D$5:$F$13,MATCH(Table1[[#This Row],[Tipologia_Testes]],Auxiliar!$B$5:$B$13,0),MATCH(Table1[[#This Row],[Complexidade]],Auxiliar!$D$4:$F$4,0))</f>
        <v>0.1</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2" t="s">
        <v>28</v>
      </c>
      <c r="C1282" s="42" t="s">
        <v>28</v>
      </c>
      <c r="D1282" s="39" t="s">
        <v>1271</v>
      </c>
      <c r="E1282" s="43" t="s">
        <v>1257</v>
      </c>
      <c r="F1282" s="41" t="s">
        <v>367</v>
      </c>
      <c r="G1282" s="39" t="s">
        <v>372</v>
      </c>
      <c r="H1282" s="75" t="str">
        <f>Table1[[#This Row],[Tabela]]&amp;Table1[[#This Row],[Campo]]</f>
        <v>lt002_instrumentlns_clltrlzd_clssfctn</v>
      </c>
      <c r="I1282" s="3" t="s">
        <v>30</v>
      </c>
      <c r="J1282" s="49">
        <f>VLOOKUP(Table1[[#This Row],[Status]],Auxiliar!$B$16:$C$23,2,0)</f>
        <v>7</v>
      </c>
      <c r="K1282" s="49" t="s">
        <v>1154</v>
      </c>
      <c r="L1282" s="50" t="s">
        <v>1161</v>
      </c>
      <c r="M1282" s="22" t="s">
        <v>1162</v>
      </c>
      <c r="N1282" s="57">
        <v>45485</v>
      </c>
      <c r="O1282" s="22">
        <f>INDEX(Auxiliar!$D$5:$F$13,MATCH(Table1[[#This Row],[Tipologia_Testes]],Auxiliar!$B$5:$B$13,0),MATCH(Table1[[#This Row],[Complexidade]],Auxiliar!$D$4:$F$4,0))</f>
        <v>2</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0" t="s">
        <v>28</v>
      </c>
      <c r="C1283" s="40" t="s">
        <v>28</v>
      </c>
      <c r="D1283" s="40" t="s">
        <v>1271</v>
      </c>
      <c r="E1283" s="40" t="s">
        <v>1257</v>
      </c>
      <c r="F1283" s="40" t="s">
        <v>367</v>
      </c>
      <c r="G1283" s="40" t="s">
        <v>372</v>
      </c>
      <c r="H1283" s="74" t="str">
        <f>Table1[[#This Row],[Tabela]]&amp;Table1[[#This Row],[Campo]]</f>
        <v>lt002_instrumentlns_clltrlzd_clssfctn</v>
      </c>
      <c r="I1283" s="3" t="s">
        <v>30</v>
      </c>
      <c r="J1283" s="49">
        <f>VLOOKUP(Table1[[#This Row],[Status]],Auxiliar!$B$16:$C$23,2,0)</f>
        <v>7</v>
      </c>
      <c r="K1283" s="49" t="s">
        <v>1155</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1158</v>
      </c>
      <c r="L1284" s="50" t="s">
        <v>1161</v>
      </c>
      <c r="M1284" s="22" t="s">
        <v>1162</v>
      </c>
      <c r="N1284" s="57">
        <v>45485</v>
      </c>
      <c r="O1284" s="22">
        <f>INDEX(Auxiliar!$D$5:$F$13,MATCH(Table1[[#This Row],[Tipologia_Testes]],Auxiliar!$B$5:$B$13,0),MATCH(Table1[[#This Row],[Complexidade]],Auxiliar!$D$4:$F$4,0))</f>
        <v>0.1</v>
      </c>
      <c r="P1284" s="45"/>
      <c r="Q1284" s="141"/>
      <c r="R1284" s="142">
        <v>45261</v>
      </c>
      <c r="S1284" s="141"/>
      <c r="T1284" s="141"/>
      <c r="U1284" s="141"/>
      <c r="V1284" s="141"/>
      <c r="W1284" s="3">
        <f>VLOOKUP(Table1[[#This Row],[Status]],Auxiliar!$B$16:$D$23,3,0)*Table1[[#This Row],[Estimação (horas)]]</f>
        <v>0</v>
      </c>
      <c r="X1284" s="141"/>
    </row>
    <row r="1285" spans="2:24" ht="34.799999999999997" hidden="1">
      <c r="B1285" s="42" t="s">
        <v>28</v>
      </c>
      <c r="C1285" s="42" t="s">
        <v>28</v>
      </c>
      <c r="D1285" s="38" t="s">
        <v>377</v>
      </c>
      <c r="E1285" s="127" t="s">
        <v>38</v>
      </c>
      <c r="F1285" s="41" t="s">
        <v>367</v>
      </c>
      <c r="G1285" s="39" t="s">
        <v>373</v>
      </c>
      <c r="H1285" s="75" t="str">
        <f>Table1[[#This Row],[Tabela]]&amp;Table1[[#This Row],[Campo]]</f>
        <v>lt002_instrumentmthd_usd_instrmnt_scp_1</v>
      </c>
      <c r="I1285" s="3" t="s">
        <v>30</v>
      </c>
      <c r="J1285" s="49">
        <f>VLOOKUP(Table1[[#This Row],[Status]],Auxiliar!$B$16:$C$23,2,0)</f>
        <v>7</v>
      </c>
      <c r="K1285" s="49" t="s">
        <v>1154</v>
      </c>
      <c r="L1285" s="50" t="s">
        <v>1161</v>
      </c>
      <c r="M1285" s="22" t="s">
        <v>1162</v>
      </c>
      <c r="N1285" s="57">
        <v>45485</v>
      </c>
      <c r="O1285" s="22">
        <f>INDEX(Auxiliar!$D$5:$F$13,MATCH(Table1[[#This Row],[Tipologia_Testes]],Auxiliar!$B$5:$B$13,0),MATCH(Table1[[#This Row],[Complexidade]],Auxiliar!$D$4:$F$4,0))</f>
        <v>2</v>
      </c>
      <c r="P1285" s="45"/>
      <c r="Q1285" s="141"/>
      <c r="R1285" s="142">
        <v>45261</v>
      </c>
      <c r="S1285" s="141"/>
      <c r="T1285" s="141"/>
      <c r="U1285" s="141"/>
      <c r="V1285" s="141"/>
      <c r="W1285" s="3">
        <f>VLOOKUP(Table1[[#This Row],[Status]],Auxiliar!$B$16:$D$23,3,0)*Table1[[#This Row],[Estimação (horas)]]</f>
        <v>0</v>
      </c>
      <c r="X1285" s="141"/>
    </row>
    <row r="1286" spans="2:24" ht="17.399999999999999" hidden="1">
      <c r="B1286" s="40" t="s">
        <v>28</v>
      </c>
      <c r="C1286" s="40" t="s">
        <v>28</v>
      </c>
      <c r="D1286" s="40" t="s">
        <v>377</v>
      </c>
      <c r="E1286" s="40" t="s">
        <v>38</v>
      </c>
      <c r="F1286" s="40" t="s">
        <v>367</v>
      </c>
      <c r="G1286" s="40" t="s">
        <v>373</v>
      </c>
      <c r="H1286" s="74" t="str">
        <f>Table1[[#This Row],[Tabela]]&amp;Table1[[#This Row],[Campo]]</f>
        <v>lt002_instrumentmthd_usd_instrmnt_scp_1</v>
      </c>
      <c r="I1286" s="3" t="s">
        <v>30</v>
      </c>
      <c r="J1286" s="49">
        <f>VLOOKUP(Table1[[#This Row],[Status]],Auxiliar!$B$16:$C$23,2,0)</f>
        <v>7</v>
      </c>
      <c r="K1286" s="49" t="s">
        <v>1155</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1158</v>
      </c>
      <c r="L1287" s="50" t="s">
        <v>1161</v>
      </c>
      <c r="M1287" s="22" t="s">
        <v>1162</v>
      </c>
      <c r="N1287" s="57">
        <v>45485</v>
      </c>
      <c r="O1287" s="22">
        <f>INDEX(Auxiliar!$D$5:$F$13,MATCH(Table1[[#This Row],[Tipologia_Testes]],Auxiliar!$B$5:$B$13,0),MATCH(Table1[[#This Row],[Complexidade]],Auxiliar!$D$4:$F$4,0))</f>
        <v>0.1</v>
      </c>
      <c r="P1287" s="45"/>
      <c r="Q1287" s="141"/>
      <c r="R1287" s="142">
        <v>45261</v>
      </c>
      <c r="S1287" s="141"/>
      <c r="T1287" s="141"/>
      <c r="U1287" s="141"/>
      <c r="V1287" s="141"/>
      <c r="W1287" s="3">
        <f>VLOOKUP(Table1[[#This Row],[Status]],Auxiliar!$B$16:$D$23,3,0)*Table1[[#This Row],[Estimação (horas)]]</f>
        <v>0</v>
      </c>
      <c r="X1287" s="141"/>
    </row>
    <row r="1288" spans="2:24" ht="34.799999999999997" hidden="1">
      <c r="B1288" s="42" t="s">
        <v>28</v>
      </c>
      <c r="C1288" s="42" t="s">
        <v>28</v>
      </c>
      <c r="D1288" s="38" t="s">
        <v>377</v>
      </c>
      <c r="E1288" s="127" t="s">
        <v>38</v>
      </c>
      <c r="F1288" s="41" t="s">
        <v>367</v>
      </c>
      <c r="G1288" s="39" t="s">
        <v>374</v>
      </c>
      <c r="H1288" s="75" t="str">
        <f>Table1[[#This Row],[Tabela]]&amp;Table1[[#This Row],[Campo]]</f>
        <v>lt002_instrumentmthd_usd_instrmnt_scp_2</v>
      </c>
      <c r="I1288" s="3" t="s">
        <v>30</v>
      </c>
      <c r="J1288" s="49">
        <f>VLOOKUP(Table1[[#This Row],[Status]],Auxiliar!$B$16:$C$23,2,0)</f>
        <v>7</v>
      </c>
      <c r="K1288" s="49" t="s">
        <v>1154</v>
      </c>
      <c r="L1288" s="50" t="s">
        <v>1161</v>
      </c>
      <c r="M1288" s="22" t="s">
        <v>1162</v>
      </c>
      <c r="N1288" s="57">
        <v>45485</v>
      </c>
      <c r="O1288" s="22">
        <f>INDEX(Auxiliar!$D$5:$F$13,MATCH(Table1[[#This Row],[Tipologia_Testes]],Auxiliar!$B$5:$B$13,0),MATCH(Table1[[#This Row],[Complexidade]],Auxiliar!$D$4:$F$4,0))</f>
        <v>2</v>
      </c>
      <c r="P1288" s="45"/>
      <c r="Q1288" s="141"/>
      <c r="R1288" s="142">
        <v>45261</v>
      </c>
      <c r="S1288" s="141"/>
      <c r="T1288" s="141"/>
      <c r="U1288" s="141"/>
      <c r="V1288" s="141"/>
      <c r="W1288" s="3">
        <f>VLOOKUP(Table1[[#This Row],[Status]],Auxiliar!$B$16:$D$23,3,0)*Table1[[#This Row],[Estimação (horas)]]</f>
        <v>0</v>
      </c>
      <c r="X1288" s="141"/>
    </row>
    <row r="1289" spans="2:24" ht="17.399999999999999" hidden="1">
      <c r="B1289" s="40" t="s">
        <v>28</v>
      </c>
      <c r="C1289" s="40" t="s">
        <v>28</v>
      </c>
      <c r="D1289" s="40" t="s">
        <v>377</v>
      </c>
      <c r="E1289" s="40" t="s">
        <v>38</v>
      </c>
      <c r="F1289" s="40" t="s">
        <v>367</v>
      </c>
      <c r="G1289" s="40" t="s">
        <v>374</v>
      </c>
      <c r="H1289" s="74" t="str">
        <f>Table1[[#This Row],[Tabela]]&amp;Table1[[#This Row],[Campo]]</f>
        <v>lt002_instrumentmthd_usd_instrmnt_scp_2</v>
      </c>
      <c r="I1289" s="3" t="s">
        <v>30</v>
      </c>
      <c r="J1289" s="49">
        <f>VLOOKUP(Table1[[#This Row],[Status]],Auxiliar!$B$16:$C$23,2,0)</f>
        <v>7</v>
      </c>
      <c r="K1289" s="49" t="s">
        <v>1155</v>
      </c>
      <c r="L1289" s="50" t="s">
        <v>1161</v>
      </c>
      <c r="M1289" s="22" t="s">
        <v>1162</v>
      </c>
      <c r="N1289" s="57">
        <v>45485</v>
      </c>
      <c r="O1289" s="22">
        <f>INDEX(Auxiliar!$D$5:$F$13,MATCH(Table1[[#This Row],[Tipologia_Testes]],Auxiliar!$B$5:$B$13,0),MATCH(Table1[[#This Row],[Complexidade]],Auxiliar!$D$4:$F$4,0))</f>
        <v>2</v>
      </c>
      <c r="P1289" s="51"/>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1158</v>
      </c>
      <c r="L1290" s="50" t="s">
        <v>1161</v>
      </c>
      <c r="M1290" s="22" t="s">
        <v>1162</v>
      </c>
      <c r="N1290" s="57">
        <v>45485</v>
      </c>
      <c r="O1290" s="22">
        <f>INDEX(Auxiliar!$D$5:$F$13,MATCH(Table1[[#This Row],[Tipologia_Testes]],Auxiliar!$B$5:$B$13,0),MATCH(Table1[[#This Row],[Complexidade]],Auxiliar!$D$4:$F$4,0))</f>
        <v>0.1</v>
      </c>
      <c r="P1290" s="51"/>
      <c r="Q1290" s="141"/>
      <c r="R1290" s="142">
        <v>45261</v>
      </c>
      <c r="S1290" s="141"/>
      <c r="T1290" s="141"/>
      <c r="U1290" s="141"/>
      <c r="V1290" s="141"/>
      <c r="W1290" s="3">
        <f>VLOOKUP(Table1[[#This Row],[Status]],Auxiliar!$B$16:$D$23,3,0)*Table1[[#This Row],[Estimação (horas)]]</f>
        <v>0</v>
      </c>
      <c r="X1290" s="141"/>
    </row>
    <row r="1291" spans="2:24" ht="34.799999999999997" hidden="1">
      <c r="B1291" s="40" t="s">
        <v>28</v>
      </c>
      <c r="C1291" s="40" t="s">
        <v>28</v>
      </c>
      <c r="D1291" s="38" t="s">
        <v>377</v>
      </c>
      <c r="E1291" s="127" t="s">
        <v>38</v>
      </c>
      <c r="F1291" s="41" t="s">
        <v>367</v>
      </c>
      <c r="G1291" s="39" t="s">
        <v>375</v>
      </c>
      <c r="H1291" s="75" t="str">
        <f>Table1[[#This Row],[Tabela]]&amp;Table1[[#This Row],[Campo]]</f>
        <v>lt002_instrumentmthd_usd_instrmnt_scp_3</v>
      </c>
      <c r="I1291" s="3" t="s">
        <v>30</v>
      </c>
      <c r="J1291" s="49">
        <f>VLOOKUP(Table1[[#This Row],[Status]],Auxiliar!$B$16:$C$23,2,0)</f>
        <v>7</v>
      </c>
      <c r="K1291" s="49" t="s">
        <v>1154</v>
      </c>
      <c r="L1291" s="50" t="s">
        <v>1161</v>
      </c>
      <c r="M1291" s="22" t="s">
        <v>1162</v>
      </c>
      <c r="N1291" s="57">
        <v>45485</v>
      </c>
      <c r="O1291" s="22">
        <f>INDEX(Auxiliar!$D$5:$F$13,MATCH(Table1[[#This Row],[Tipologia_Testes]],Auxiliar!$B$5:$B$13,0),MATCH(Table1[[#This Row],[Complexidade]],Auxiliar!$D$4:$F$4,0))</f>
        <v>2</v>
      </c>
      <c r="P1291" s="51"/>
      <c r="Q1291" s="141"/>
      <c r="R1291" s="142">
        <v>45261</v>
      </c>
      <c r="S1291" s="141"/>
      <c r="T1291" s="141"/>
      <c r="U1291" s="141"/>
      <c r="V1291" s="141"/>
      <c r="W1291" s="3">
        <f>VLOOKUP(Table1[[#This Row],[Status]],Auxiliar!$B$16:$D$23,3,0)*Table1[[#This Row],[Estimação (horas)]]</f>
        <v>0</v>
      </c>
      <c r="X1291" s="141"/>
    </row>
    <row r="1292" spans="2:24" ht="17.399999999999999" hidden="1">
      <c r="B1292" s="40" t="s">
        <v>28</v>
      </c>
      <c r="C1292" s="40" t="s">
        <v>28</v>
      </c>
      <c r="D1292" s="40" t="s">
        <v>377</v>
      </c>
      <c r="E1292" s="40" t="s">
        <v>38</v>
      </c>
      <c r="F1292" s="40" t="s">
        <v>367</v>
      </c>
      <c r="G1292" s="40" t="s">
        <v>375</v>
      </c>
      <c r="H1292" s="74" t="str">
        <f>Table1[[#This Row],[Tabela]]&amp;Table1[[#This Row],[Campo]]</f>
        <v>lt002_instrumentmthd_usd_instrmnt_scp_3</v>
      </c>
      <c r="I1292" s="3" t="s">
        <v>30</v>
      </c>
      <c r="J1292" s="49">
        <f>VLOOKUP(Table1[[#This Row],[Status]],Auxiliar!$B$16:$C$23,2,0)</f>
        <v>7</v>
      </c>
      <c r="K1292" s="49" t="s">
        <v>1155</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1158</v>
      </c>
      <c r="L1293" s="50" t="s">
        <v>1161</v>
      </c>
      <c r="M1293" s="22" t="s">
        <v>1162</v>
      </c>
      <c r="N1293" s="57">
        <v>45485</v>
      </c>
      <c r="O1293" s="22">
        <f>INDEX(Auxiliar!$D$5:$F$13,MATCH(Table1[[#This Row],[Tipologia_Testes]],Auxiliar!$B$5:$B$13,0),MATCH(Table1[[#This Row],[Complexidade]],Auxiliar!$D$4:$F$4,0))</f>
        <v>0.1</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1" t="s">
        <v>1277</v>
      </c>
      <c r="E1294" s="43" t="s">
        <v>1278</v>
      </c>
      <c r="F1294" s="41" t="s">
        <v>367</v>
      </c>
      <c r="G1294" s="39" t="s">
        <v>376</v>
      </c>
      <c r="H1294" s="75" t="str">
        <f>Table1[[#This Row],[Tabela]]&amp;Table1[[#This Row],[Campo]]</f>
        <v>lt002_instrumentsstnbl_ctgry_txnmy</v>
      </c>
      <c r="I1294" s="3" t="s">
        <v>30</v>
      </c>
      <c r="J1294" s="49">
        <f>VLOOKUP(Table1[[#This Row],[Status]],Auxiliar!$B$16:$C$23,2,0)</f>
        <v>7</v>
      </c>
      <c r="K1294" s="49" t="s">
        <v>1154</v>
      </c>
      <c r="L1294" s="50" t="s">
        <v>1161</v>
      </c>
      <c r="M1294" s="22" t="s">
        <v>1162</v>
      </c>
      <c r="N1294" s="57">
        <v>45485</v>
      </c>
      <c r="O1294" s="22">
        <f>INDEX(Auxiliar!$D$5:$F$13,MATCH(Table1[[#This Row],[Tipologia_Testes]],Auxiliar!$B$5:$B$13,0),MATCH(Table1[[#This Row],[Complexidade]],Auxiliar!$D$4:$F$4,0))</f>
        <v>2</v>
      </c>
      <c r="P1294" s="45"/>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0" t="s">
        <v>1277</v>
      </c>
      <c r="E1295" s="40" t="s">
        <v>1278</v>
      </c>
      <c r="F1295" s="40" t="s">
        <v>367</v>
      </c>
      <c r="G1295" s="40" t="s">
        <v>376</v>
      </c>
      <c r="H1295" s="74" t="str">
        <f>Table1[[#This Row],[Tabela]]&amp;Table1[[#This Row],[Campo]]</f>
        <v>lt002_instrumentsstnbl_ctgry_txnmy</v>
      </c>
      <c r="I1295" s="3" t="s">
        <v>30</v>
      </c>
      <c r="J1295" s="49">
        <f>VLOOKUP(Table1[[#This Row],[Status]],Auxiliar!$B$16:$C$23,2,0)</f>
        <v>7</v>
      </c>
      <c r="K1295" s="49" t="s">
        <v>1155</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1158</v>
      </c>
      <c r="L1296" s="50" t="s">
        <v>1161</v>
      </c>
      <c r="M1296" s="22" t="s">
        <v>1162</v>
      </c>
      <c r="N1296" s="57">
        <v>45485</v>
      </c>
      <c r="O1296" s="22">
        <f>INDEX(Auxiliar!$D$5:$F$13,MATCH(Table1[[#This Row],[Tipologia_Testes]],Auxiliar!$B$5:$B$13,0),MATCH(Table1[[#This Row],[Complexidade]],Auxiliar!$D$4:$F$4,0))</f>
        <v>0.1</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3" t="s">
        <v>38</v>
      </c>
      <c r="E1297" s="41" t="s">
        <v>38</v>
      </c>
      <c r="F1297" s="41" t="s">
        <v>377</v>
      </c>
      <c r="G1297" s="41" t="s">
        <v>378</v>
      </c>
      <c r="H1297" s="75" t="str">
        <f>Table1[[#This Row],[Tabela]]&amp;Table1[[#This Row],[Campo]]</f>
        <v>lt825_mthd_usd_instrmntambito</v>
      </c>
      <c r="I1297" s="3" t="s">
        <v>30</v>
      </c>
      <c r="J1297" s="49">
        <f>VLOOKUP(Table1[[#This Row],[Status]],Auxiliar!$B$16:$C$23,2,0)</f>
        <v>7</v>
      </c>
      <c r="K1297" s="49" t="s">
        <v>1154</v>
      </c>
      <c r="L1297" s="50" t="s">
        <v>1161</v>
      </c>
      <c r="M1297" s="22" t="s">
        <v>1162</v>
      </c>
      <c r="N1297" s="57">
        <v>45485</v>
      </c>
      <c r="O1297" s="22">
        <f>INDEX(Auxiliar!$D$5:$F$13,MATCH(Table1[[#This Row],[Tipologia_Testes]],Auxiliar!$B$5:$B$13,0),MATCH(Table1[[#This Row],[Complexidade]],Auxiliar!$D$4:$F$4,0))</f>
        <v>2</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0" t="s">
        <v>38</v>
      </c>
      <c r="F1298" s="40" t="s">
        <v>377</v>
      </c>
      <c r="G1298" s="40" t="s">
        <v>378</v>
      </c>
      <c r="H1298" s="74" t="str">
        <f>Table1[[#This Row],[Tabela]]&amp;Table1[[#This Row],[Campo]]</f>
        <v>lt825_mthd_usd_instrmntambito</v>
      </c>
      <c r="I1298" s="3" t="s">
        <v>30</v>
      </c>
      <c r="J1298" s="49">
        <f>VLOOKUP(Table1[[#This Row],[Status]],Auxiliar!$B$16:$C$23,2,0)</f>
        <v>7</v>
      </c>
      <c r="K1298" s="49" t="s">
        <v>1155</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1158</v>
      </c>
      <c r="L1299" s="50" t="s">
        <v>1161</v>
      </c>
      <c r="M1299" s="22" t="s">
        <v>1162</v>
      </c>
      <c r="N1299" s="57">
        <v>45485</v>
      </c>
      <c r="O1299" s="22">
        <f>INDEX(Auxiliar!$D$5:$F$13,MATCH(Table1[[#This Row],[Tipologia_Testes]],Auxiliar!$B$5:$B$13,0),MATCH(Table1[[#This Row],[Complexidade]],Auxiliar!$D$4:$F$4,0))</f>
        <v>0.1</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1" t="s">
        <v>38</v>
      </c>
      <c r="F1300" s="41" t="s">
        <v>377</v>
      </c>
      <c r="G1300" s="41" t="s">
        <v>73</v>
      </c>
      <c r="H1300" s="75" t="str">
        <f>Table1[[#This Row],[Tabela]]&amp;Table1[[#This Row],[Campo]]</f>
        <v>lt825_mthd_usd_instrmntref_date</v>
      </c>
      <c r="I1300" s="3" t="s">
        <v>30</v>
      </c>
      <c r="J1300" s="49">
        <f>VLOOKUP(Table1[[#This Row],[Status]],Auxiliar!$B$16:$C$23,2,0)</f>
        <v>7</v>
      </c>
      <c r="K1300" s="49" t="s">
        <v>1154</v>
      </c>
      <c r="L1300" s="50" t="s">
        <v>1161</v>
      </c>
      <c r="M1300" s="22" t="s">
        <v>1162</v>
      </c>
      <c r="N1300" s="57">
        <v>45485</v>
      </c>
      <c r="O1300" s="22">
        <f>INDEX(Auxiliar!$D$5:$F$13,MATCH(Table1[[#This Row],[Tipologia_Testes]],Auxiliar!$B$5:$B$13,0),MATCH(Table1[[#This Row],[Complexidade]],Auxiliar!$D$4:$F$4,0))</f>
        <v>2</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0" t="s">
        <v>38</v>
      </c>
      <c r="F1301" s="40" t="s">
        <v>377</v>
      </c>
      <c r="G1301" s="40" t="s">
        <v>73</v>
      </c>
      <c r="H1301" s="74" t="str">
        <f>Table1[[#This Row],[Tabela]]&amp;Table1[[#This Row],[Campo]]</f>
        <v>lt825_mthd_usd_instrmntref_date</v>
      </c>
      <c r="I1301" s="3" t="s">
        <v>30</v>
      </c>
      <c r="J1301" s="49">
        <f>VLOOKUP(Table1[[#This Row],[Status]],Auxiliar!$B$16:$C$23,2,0)</f>
        <v>7</v>
      </c>
      <c r="K1301" s="49" t="s">
        <v>1155</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1158</v>
      </c>
      <c r="L1302" s="50" t="s">
        <v>1161</v>
      </c>
      <c r="M1302" s="22" t="s">
        <v>1162</v>
      </c>
      <c r="N1302" s="57">
        <v>45485</v>
      </c>
      <c r="O1302" s="22">
        <f>INDEX(Auxiliar!$D$5:$F$13,MATCH(Table1[[#This Row],[Tipologia_Testes]],Auxiliar!$B$5:$B$13,0),MATCH(Table1[[#This Row],[Complexidade]],Auxiliar!$D$4:$F$4,0))</f>
        <v>0.1</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1" t="s">
        <v>38</v>
      </c>
      <c r="F1303" s="41" t="s">
        <v>377</v>
      </c>
      <c r="G1303" s="41" t="s">
        <v>322</v>
      </c>
      <c r="H1303" s="75" t="str">
        <f>Table1[[#This Row],[Tabela]]&amp;Table1[[#This Row],[Campo]]</f>
        <v>lt825_mthd_usd_instrmntordem</v>
      </c>
      <c r="I1303" s="3" t="s">
        <v>30</v>
      </c>
      <c r="J1303" s="49">
        <f>VLOOKUP(Table1[[#This Row],[Status]],Auxiliar!$B$16:$C$23,2,0)</f>
        <v>7</v>
      </c>
      <c r="K1303" s="49" t="s">
        <v>1154</v>
      </c>
      <c r="L1303" s="50" t="s">
        <v>1161</v>
      </c>
      <c r="M1303" s="22" t="s">
        <v>1162</v>
      </c>
      <c r="N1303" s="57">
        <v>45485</v>
      </c>
      <c r="O1303" s="22">
        <f>INDEX(Auxiliar!$D$5:$F$13,MATCH(Table1[[#This Row],[Tipologia_Testes]],Auxiliar!$B$5:$B$13,0),MATCH(Table1[[#This Row],[Complexidade]],Auxiliar!$D$4:$F$4,0))</f>
        <v>2</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0" t="s">
        <v>38</v>
      </c>
      <c r="F1304" s="40" t="s">
        <v>377</v>
      </c>
      <c r="G1304" s="40" t="s">
        <v>322</v>
      </c>
      <c r="H1304" s="74" t="str">
        <f>Table1[[#This Row],[Tabela]]&amp;Table1[[#This Row],[Campo]]</f>
        <v>lt825_mthd_usd_instrmntordem</v>
      </c>
      <c r="I1304" s="3" t="s">
        <v>30</v>
      </c>
      <c r="J1304" s="49">
        <f>VLOOKUP(Table1[[#This Row],[Status]],Auxiliar!$B$16:$C$23,2,0)</f>
        <v>7</v>
      </c>
      <c r="K1304" s="49" t="s">
        <v>1155</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1158</v>
      </c>
      <c r="L1305" s="50" t="s">
        <v>1161</v>
      </c>
      <c r="M1305" s="22" t="s">
        <v>1162</v>
      </c>
      <c r="N1305" s="57">
        <v>45485</v>
      </c>
      <c r="O1305" s="22">
        <f>INDEX(Auxiliar!$D$5:$F$13,MATCH(Table1[[#This Row],[Tipologia_Testes]],Auxiliar!$B$5:$B$13,0),MATCH(Table1[[#This Row],[Complexidade]],Auxiliar!$D$4:$F$4,0))</f>
        <v>0.1</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1" t="s">
        <v>38</v>
      </c>
      <c r="F1306" s="41" t="s">
        <v>377</v>
      </c>
      <c r="G1306" s="41" t="s">
        <v>379</v>
      </c>
      <c r="H1306" s="75" t="str">
        <f>Table1[[#This Row],[Tabela]]&amp;Table1[[#This Row],[Campo]]</f>
        <v>lt825_mthd_usd_instrmnttabela</v>
      </c>
      <c r="I1306" s="3" t="s">
        <v>30</v>
      </c>
      <c r="J1306" s="49">
        <f>VLOOKUP(Table1[[#This Row],[Status]],Auxiliar!$B$16:$C$23,2,0)</f>
        <v>7</v>
      </c>
      <c r="K1306" s="49" t="s">
        <v>1154</v>
      </c>
      <c r="L1306" s="50" t="s">
        <v>1161</v>
      </c>
      <c r="M1306" s="22" t="s">
        <v>1162</v>
      </c>
      <c r="N1306" s="57">
        <v>45485</v>
      </c>
      <c r="O1306" s="22">
        <f>INDEX(Auxiliar!$D$5:$F$13,MATCH(Table1[[#This Row],[Tipologia_Testes]],Auxiliar!$B$5:$B$13,0),MATCH(Table1[[#This Row],[Complexidade]],Auxiliar!$D$4:$F$4,0))</f>
        <v>2</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0" t="s">
        <v>38</v>
      </c>
      <c r="F1307" s="40" t="s">
        <v>377</v>
      </c>
      <c r="G1307" s="40" t="s">
        <v>379</v>
      </c>
      <c r="H1307" s="74" t="str">
        <f>Table1[[#This Row],[Tabela]]&amp;Table1[[#This Row],[Campo]]</f>
        <v>lt825_mthd_usd_instrmnttabela</v>
      </c>
      <c r="I1307" s="3" t="s">
        <v>30</v>
      </c>
      <c r="J1307" s="49">
        <f>VLOOKUP(Table1[[#This Row],[Status]],Auxiliar!$B$16:$C$23,2,0)</f>
        <v>7</v>
      </c>
      <c r="K1307" s="49" t="s">
        <v>1155</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1158</v>
      </c>
      <c r="L1308" s="50" t="s">
        <v>1161</v>
      </c>
      <c r="M1308" s="22" t="s">
        <v>1162</v>
      </c>
      <c r="N1308" s="57">
        <v>45485</v>
      </c>
      <c r="O1308" s="22">
        <f>INDEX(Auxiliar!$D$5:$F$13,MATCH(Table1[[#This Row],[Tipologia_Testes]],Auxiliar!$B$5:$B$13,0),MATCH(Table1[[#This Row],[Complexidade]],Auxiliar!$D$4:$F$4,0))</f>
        <v>0.1</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1" t="s">
        <v>38</v>
      </c>
      <c r="F1309" s="41" t="s">
        <v>377</v>
      </c>
      <c r="G1309" s="39" t="s">
        <v>306</v>
      </c>
      <c r="H1309" s="75" t="str">
        <f>Table1[[#This Row],[Tabela]]&amp;Table1[[#This Row],[Campo]]</f>
        <v>lt825_mthd_usd_instrmntorigem_scp1_emss</v>
      </c>
      <c r="I1309" s="3" t="s">
        <v>30</v>
      </c>
      <c r="J1309" s="49">
        <f>VLOOKUP(Table1[[#This Row],[Status]],Auxiliar!$B$16:$C$23,2,0)</f>
        <v>7</v>
      </c>
      <c r="K1309" s="49" t="s">
        <v>1154</v>
      </c>
      <c r="L1309" s="50" t="s">
        <v>1161</v>
      </c>
      <c r="M1309" s="22" t="s">
        <v>1162</v>
      </c>
      <c r="N1309" s="57">
        <v>45485</v>
      </c>
      <c r="O1309" s="22">
        <f>INDEX(Auxiliar!$D$5:$F$13,MATCH(Table1[[#This Row],[Tipologia_Testes]],Auxiliar!$B$5:$B$13,0),MATCH(Table1[[#This Row],[Complexidade]],Auxiliar!$D$4:$F$4,0))</f>
        <v>2</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0" t="s">
        <v>38</v>
      </c>
      <c r="F1310" s="40" t="s">
        <v>377</v>
      </c>
      <c r="G1310" s="40" t="s">
        <v>306</v>
      </c>
      <c r="H1310" s="74" t="str">
        <f>Table1[[#This Row],[Tabela]]&amp;Table1[[#This Row],[Campo]]</f>
        <v>lt825_mthd_usd_instrmntorigem_scp1_emss</v>
      </c>
      <c r="I1310" s="3" t="s">
        <v>30</v>
      </c>
      <c r="J1310" s="49">
        <f>VLOOKUP(Table1[[#This Row],[Status]],Auxiliar!$B$16:$C$23,2,0)</f>
        <v>7</v>
      </c>
      <c r="K1310" s="49" t="s">
        <v>1155</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1158</v>
      </c>
      <c r="L1311" s="50" t="s">
        <v>1161</v>
      </c>
      <c r="M1311" s="22" t="s">
        <v>1162</v>
      </c>
      <c r="N1311" s="57">
        <v>45485</v>
      </c>
      <c r="O1311" s="22">
        <f>INDEX(Auxiliar!$D$5:$F$13,MATCH(Table1[[#This Row],[Tipologia_Testes]],Auxiliar!$B$5:$B$13,0),MATCH(Table1[[#This Row],[Complexidade]],Auxiliar!$D$4:$F$4,0))</f>
        <v>0.1</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1" t="s">
        <v>38</v>
      </c>
      <c r="F1312" s="41" t="s">
        <v>377</v>
      </c>
      <c r="G1312" s="39" t="s">
        <v>307</v>
      </c>
      <c r="H1312" s="75" t="str">
        <f>Table1[[#This Row],[Tabela]]&amp;Table1[[#This Row],[Campo]]</f>
        <v>lt825_mthd_usd_instrmntorigem_scp2_emss</v>
      </c>
      <c r="I1312" s="3" t="s">
        <v>30</v>
      </c>
      <c r="J1312" s="49">
        <f>VLOOKUP(Table1[[#This Row],[Status]],Auxiliar!$B$16:$C$23,2,0)</f>
        <v>7</v>
      </c>
      <c r="K1312" s="49" t="s">
        <v>1154</v>
      </c>
      <c r="L1312" s="50" t="s">
        <v>1161</v>
      </c>
      <c r="M1312" s="22" t="s">
        <v>1162</v>
      </c>
      <c r="N1312" s="57">
        <v>45485</v>
      </c>
      <c r="O1312" s="22">
        <f>INDEX(Auxiliar!$D$5:$F$13,MATCH(Table1[[#This Row],[Tipologia_Testes]],Auxiliar!$B$5:$B$13,0),MATCH(Table1[[#This Row],[Complexidade]],Auxiliar!$D$4:$F$4,0))</f>
        <v>2</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0" t="s">
        <v>38</v>
      </c>
      <c r="F1313" s="40" t="s">
        <v>377</v>
      </c>
      <c r="G1313" s="40" t="s">
        <v>307</v>
      </c>
      <c r="H1313" s="74" t="str">
        <f>Table1[[#This Row],[Tabela]]&amp;Table1[[#This Row],[Campo]]</f>
        <v>lt825_mthd_usd_instrmntorigem_scp2_emss</v>
      </c>
      <c r="I1313" s="3" t="s">
        <v>30</v>
      </c>
      <c r="J1313" s="49">
        <f>VLOOKUP(Table1[[#This Row],[Status]],Auxiliar!$B$16:$C$23,2,0)</f>
        <v>7</v>
      </c>
      <c r="K1313" s="49" t="s">
        <v>1155</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1158</v>
      </c>
      <c r="L1314" s="50" t="s">
        <v>1161</v>
      </c>
      <c r="M1314" s="22" t="s">
        <v>1162</v>
      </c>
      <c r="N1314" s="57">
        <v>45485</v>
      </c>
      <c r="O1314" s="22">
        <f>INDEX(Auxiliar!$D$5:$F$13,MATCH(Table1[[#This Row],[Tipologia_Testes]],Auxiliar!$B$5:$B$13,0),MATCH(Table1[[#This Row],[Complexidade]],Auxiliar!$D$4:$F$4,0))</f>
        <v>0.1</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1" t="s">
        <v>38</v>
      </c>
      <c r="F1315" s="41" t="s">
        <v>377</v>
      </c>
      <c r="G1315" s="39" t="s">
        <v>308</v>
      </c>
      <c r="H1315" s="75" t="str">
        <f>Table1[[#This Row],[Tabela]]&amp;Table1[[#This Row],[Campo]]</f>
        <v>lt825_mthd_usd_instrmntorigem_scp3_emss</v>
      </c>
      <c r="I1315" s="3" t="s">
        <v>30</v>
      </c>
      <c r="J1315" s="49">
        <f>VLOOKUP(Table1[[#This Row],[Status]],Auxiliar!$B$16:$C$23,2,0)</f>
        <v>7</v>
      </c>
      <c r="K1315" s="49" t="s">
        <v>1154</v>
      </c>
      <c r="L1315" s="50" t="s">
        <v>1161</v>
      </c>
      <c r="M1315" s="22" t="s">
        <v>1162</v>
      </c>
      <c r="N1315" s="57">
        <v>45485</v>
      </c>
      <c r="O1315" s="22">
        <f>INDEX(Auxiliar!$D$5:$F$13,MATCH(Table1[[#This Row],[Tipologia_Testes]],Auxiliar!$B$5:$B$13,0),MATCH(Table1[[#This Row],[Complexidade]],Auxiliar!$D$4:$F$4,0))</f>
        <v>2</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0" t="s">
        <v>38</v>
      </c>
      <c r="F1316" s="40" t="s">
        <v>377</v>
      </c>
      <c r="G1316" s="40" t="s">
        <v>308</v>
      </c>
      <c r="H1316" s="74" t="str">
        <f>Table1[[#This Row],[Tabela]]&amp;Table1[[#This Row],[Campo]]</f>
        <v>lt825_mthd_usd_instrmntorigem_scp3_emss</v>
      </c>
      <c r="I1316" s="3" t="s">
        <v>30</v>
      </c>
      <c r="J1316" s="49">
        <f>VLOOKUP(Table1[[#This Row],[Status]],Auxiliar!$B$16:$C$23,2,0)</f>
        <v>7</v>
      </c>
      <c r="K1316" s="49" t="s">
        <v>1155</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1158</v>
      </c>
      <c r="L1317" s="50" t="s">
        <v>1161</v>
      </c>
      <c r="M1317" s="22" t="s">
        <v>1162</v>
      </c>
      <c r="N1317" s="57">
        <v>45485</v>
      </c>
      <c r="O1317" s="22">
        <f>INDEX(Auxiliar!$D$5:$F$13,MATCH(Table1[[#This Row],[Tipologia_Testes]],Auxiliar!$B$5:$B$13,0),MATCH(Table1[[#This Row],[Complexidade]],Auxiliar!$D$4:$F$4,0))</f>
        <v>0.1</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1" t="s">
        <v>38</v>
      </c>
      <c r="F1318" s="41" t="s">
        <v>377</v>
      </c>
      <c r="G1318" s="39" t="s">
        <v>373</v>
      </c>
      <c r="H1318" s="75" t="str">
        <f>Table1[[#This Row],[Tabela]]&amp;Table1[[#This Row],[Campo]]</f>
        <v>lt825_mthd_usd_instrmntmthd_usd_instrmnt_scp_1</v>
      </c>
      <c r="I1318" s="3" t="s">
        <v>30</v>
      </c>
      <c r="J1318" s="49">
        <f>VLOOKUP(Table1[[#This Row],[Status]],Auxiliar!$B$16:$C$23,2,0)</f>
        <v>7</v>
      </c>
      <c r="K1318" s="49" t="s">
        <v>1154</v>
      </c>
      <c r="L1318" s="50" t="s">
        <v>1161</v>
      </c>
      <c r="M1318" s="22" t="s">
        <v>1162</v>
      </c>
      <c r="N1318" s="57">
        <v>45485</v>
      </c>
      <c r="O1318" s="22">
        <f>INDEX(Auxiliar!$D$5:$F$13,MATCH(Table1[[#This Row],[Tipologia_Testes]],Auxiliar!$B$5:$B$13,0),MATCH(Table1[[#This Row],[Complexidade]],Auxiliar!$D$4:$F$4,0))</f>
        <v>2</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0" t="s">
        <v>38</v>
      </c>
      <c r="F1319" s="40" t="s">
        <v>377</v>
      </c>
      <c r="G1319" s="40" t="s">
        <v>373</v>
      </c>
      <c r="H1319" s="74" t="str">
        <f>Table1[[#This Row],[Tabela]]&amp;Table1[[#This Row],[Campo]]</f>
        <v>lt825_mthd_usd_instrmntmthd_usd_instrmnt_scp_1</v>
      </c>
      <c r="I1319" s="3" t="s">
        <v>30</v>
      </c>
      <c r="J1319" s="49">
        <f>VLOOKUP(Table1[[#This Row],[Status]],Auxiliar!$B$16:$C$23,2,0)</f>
        <v>7</v>
      </c>
      <c r="K1319" s="49" t="s">
        <v>1155</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1158</v>
      </c>
      <c r="L1320" s="50" t="s">
        <v>1161</v>
      </c>
      <c r="M1320" s="22" t="s">
        <v>1162</v>
      </c>
      <c r="N1320" s="57">
        <v>45485</v>
      </c>
      <c r="O1320" s="22">
        <f>INDEX(Auxiliar!$D$5:$F$13,MATCH(Table1[[#This Row],[Tipologia_Testes]],Auxiliar!$B$5:$B$13,0),MATCH(Table1[[#This Row],[Complexidade]],Auxiliar!$D$4:$F$4,0))</f>
        <v>0.1</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1" t="s">
        <v>38</v>
      </c>
      <c r="F1321" s="41" t="s">
        <v>377</v>
      </c>
      <c r="G1321" s="39" t="s">
        <v>374</v>
      </c>
      <c r="H1321" s="75" t="str">
        <f>Table1[[#This Row],[Tabela]]&amp;Table1[[#This Row],[Campo]]</f>
        <v>lt825_mthd_usd_instrmntmthd_usd_instrmnt_scp_2</v>
      </c>
      <c r="I1321" s="3" t="s">
        <v>30</v>
      </c>
      <c r="J1321" s="49">
        <f>VLOOKUP(Table1[[#This Row],[Status]],Auxiliar!$B$16:$C$23,2,0)</f>
        <v>7</v>
      </c>
      <c r="K1321" s="49" t="s">
        <v>1154</v>
      </c>
      <c r="L1321" s="50" t="s">
        <v>1161</v>
      </c>
      <c r="M1321" s="22" t="s">
        <v>1162</v>
      </c>
      <c r="N1321" s="57">
        <v>45485</v>
      </c>
      <c r="O1321" s="22">
        <f>INDEX(Auxiliar!$D$5:$F$13,MATCH(Table1[[#This Row],[Tipologia_Testes]],Auxiliar!$B$5:$B$13,0),MATCH(Table1[[#This Row],[Complexidade]],Auxiliar!$D$4:$F$4,0))</f>
        <v>2</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0" t="s">
        <v>38</v>
      </c>
      <c r="F1322" s="40" t="s">
        <v>377</v>
      </c>
      <c r="G1322" s="40" t="s">
        <v>374</v>
      </c>
      <c r="H1322" s="74" t="str">
        <f>Table1[[#This Row],[Tabela]]&amp;Table1[[#This Row],[Campo]]</f>
        <v>lt825_mthd_usd_instrmntmthd_usd_instrmnt_scp_2</v>
      </c>
      <c r="I1322" s="3" t="s">
        <v>30</v>
      </c>
      <c r="J1322" s="49">
        <f>VLOOKUP(Table1[[#This Row],[Status]],Auxiliar!$B$16:$C$23,2,0)</f>
        <v>7</v>
      </c>
      <c r="K1322" s="49" t="s">
        <v>1155</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1158</v>
      </c>
      <c r="L1323" s="50" t="s">
        <v>1161</v>
      </c>
      <c r="M1323" s="22" t="s">
        <v>1162</v>
      </c>
      <c r="N1323" s="57">
        <v>45485</v>
      </c>
      <c r="O1323" s="22">
        <f>INDEX(Auxiliar!$D$5:$F$13,MATCH(Table1[[#This Row],[Tipologia_Testes]],Auxiliar!$B$5:$B$13,0),MATCH(Table1[[#This Row],[Complexidade]],Auxiliar!$D$4:$F$4,0))</f>
        <v>0.1</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1" t="s">
        <v>38</v>
      </c>
      <c r="F1324" s="41" t="s">
        <v>377</v>
      </c>
      <c r="G1324" s="39" t="s">
        <v>375</v>
      </c>
      <c r="H1324" s="75" t="str">
        <f>Table1[[#This Row],[Tabela]]&amp;Table1[[#This Row],[Campo]]</f>
        <v>lt825_mthd_usd_instrmntmthd_usd_instrmnt_scp_3</v>
      </c>
      <c r="I1324" s="3" t="s">
        <v>30</v>
      </c>
      <c r="J1324" s="49">
        <f>VLOOKUP(Table1[[#This Row],[Status]],Auxiliar!$B$16:$C$23,2,0)</f>
        <v>7</v>
      </c>
      <c r="K1324" s="49" t="s">
        <v>1154</v>
      </c>
      <c r="L1324" s="50" t="s">
        <v>1161</v>
      </c>
      <c r="M1324" s="22" t="s">
        <v>1162</v>
      </c>
      <c r="N1324" s="57">
        <v>45485</v>
      </c>
      <c r="O1324" s="22">
        <f>INDEX(Auxiliar!$D$5:$F$13,MATCH(Table1[[#This Row],[Tipologia_Testes]],Auxiliar!$B$5:$B$13,0),MATCH(Table1[[#This Row],[Complexidade]],Auxiliar!$D$4:$F$4,0))</f>
        <v>2</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0" t="s">
        <v>38</v>
      </c>
      <c r="F1325" s="40" t="s">
        <v>377</v>
      </c>
      <c r="G1325" s="40" t="s">
        <v>375</v>
      </c>
      <c r="H1325" s="74" t="str">
        <f>Table1[[#This Row],[Tabela]]&amp;Table1[[#This Row],[Campo]]</f>
        <v>lt825_mthd_usd_instrmntmthd_usd_instrmnt_scp_3</v>
      </c>
      <c r="I1325" s="3" t="s">
        <v>30</v>
      </c>
      <c r="J1325" s="49">
        <f>VLOOKUP(Table1[[#This Row],[Status]],Auxiliar!$B$16:$C$23,2,0)</f>
        <v>7</v>
      </c>
      <c r="K1325" s="49" t="s">
        <v>1155</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1158</v>
      </c>
      <c r="L1326" s="50" t="s">
        <v>1161</v>
      </c>
      <c r="M1326" s="22" t="s">
        <v>1162</v>
      </c>
      <c r="N1326" s="57">
        <v>45485</v>
      </c>
      <c r="O1326" s="22">
        <f>INDEX(Auxiliar!$D$5:$F$13,MATCH(Table1[[#This Row],[Tipologia_Testes]],Auxiliar!$B$5:$B$13,0),MATCH(Table1[[#This Row],[Complexidade]],Auxiliar!$D$4:$F$4,0))</f>
        <v>0.1</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1" t="s">
        <v>38</v>
      </c>
      <c r="F1327" s="41" t="s">
        <v>380</v>
      </c>
      <c r="G1327" s="41" t="s">
        <v>378</v>
      </c>
      <c r="H1327" s="75" t="str">
        <f>Table1[[#This Row],[Tabela]]&amp;Table1[[#This Row],[Campo]]</f>
        <v>lt826_esg_sbsctrambito</v>
      </c>
      <c r="I1327" s="3" t="s">
        <v>30</v>
      </c>
      <c r="J1327" s="49">
        <f>VLOOKUP(Table1[[#This Row],[Status]],Auxiliar!$B$16:$C$23,2,0)</f>
        <v>7</v>
      </c>
      <c r="K1327" s="49" t="s">
        <v>1154</v>
      </c>
      <c r="L1327" s="50" t="s">
        <v>1161</v>
      </c>
      <c r="M1327" s="22" t="s">
        <v>1162</v>
      </c>
      <c r="N1327" s="57">
        <v>45485</v>
      </c>
      <c r="O1327" s="22">
        <f>INDEX(Auxiliar!$D$5:$F$13,MATCH(Table1[[#This Row],[Tipologia_Testes]],Auxiliar!$B$5:$B$13,0),MATCH(Table1[[#This Row],[Complexidade]],Auxiliar!$D$4:$F$4,0))</f>
        <v>2</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0" t="s">
        <v>38</v>
      </c>
      <c r="F1328" s="40" t="s">
        <v>380</v>
      </c>
      <c r="G1328" s="40" t="s">
        <v>378</v>
      </c>
      <c r="H1328" s="74" t="str">
        <f>Table1[[#This Row],[Tabela]]&amp;Table1[[#This Row],[Campo]]</f>
        <v>lt826_esg_sbsctrambito</v>
      </c>
      <c r="I1328" s="3" t="s">
        <v>30</v>
      </c>
      <c r="J1328" s="49">
        <f>VLOOKUP(Table1[[#This Row],[Status]],Auxiliar!$B$16:$C$23,2,0)</f>
        <v>7</v>
      </c>
      <c r="K1328" s="49" t="s">
        <v>1155</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1158</v>
      </c>
      <c r="L1329" s="50" t="s">
        <v>1161</v>
      </c>
      <c r="M1329" s="22" t="s">
        <v>1162</v>
      </c>
      <c r="N1329" s="57">
        <v>45485</v>
      </c>
      <c r="O1329" s="22">
        <f>INDEX(Auxiliar!$D$5:$F$13,MATCH(Table1[[#This Row],[Tipologia_Testes]],Auxiliar!$B$5:$B$13,0),MATCH(Table1[[#This Row],[Complexidade]],Auxiliar!$D$4:$F$4,0))</f>
        <v>0.1</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1" t="s">
        <v>38</v>
      </c>
      <c r="F1330" s="41" t="s">
        <v>380</v>
      </c>
      <c r="G1330" s="41" t="s">
        <v>73</v>
      </c>
      <c r="H1330" s="75" t="str">
        <f>Table1[[#This Row],[Tabela]]&amp;Table1[[#This Row],[Campo]]</f>
        <v>lt826_esg_sbsctrref_date</v>
      </c>
      <c r="I1330" s="3" t="s">
        <v>30</v>
      </c>
      <c r="J1330" s="49">
        <f>VLOOKUP(Table1[[#This Row],[Status]],Auxiliar!$B$16:$C$23,2,0)</f>
        <v>7</v>
      </c>
      <c r="K1330" s="49" t="s">
        <v>1154</v>
      </c>
      <c r="L1330" s="50" t="s">
        <v>1161</v>
      </c>
      <c r="M1330" s="22" t="s">
        <v>1162</v>
      </c>
      <c r="N1330" s="57">
        <v>45485</v>
      </c>
      <c r="O1330" s="22">
        <f>INDEX(Auxiliar!$D$5:$F$13,MATCH(Table1[[#This Row],[Tipologia_Testes]],Auxiliar!$B$5:$B$13,0),MATCH(Table1[[#This Row],[Complexidade]],Auxiliar!$D$4:$F$4,0))</f>
        <v>2</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0" t="s">
        <v>38</v>
      </c>
      <c r="F1331" s="40" t="s">
        <v>380</v>
      </c>
      <c r="G1331" s="40" t="s">
        <v>73</v>
      </c>
      <c r="H1331" s="74" t="str">
        <f>Table1[[#This Row],[Tabela]]&amp;Table1[[#This Row],[Campo]]</f>
        <v>lt826_esg_sbsctrref_date</v>
      </c>
      <c r="I1331" s="3" t="s">
        <v>30</v>
      </c>
      <c r="J1331" s="49">
        <f>VLOOKUP(Table1[[#This Row],[Status]],Auxiliar!$B$16:$C$23,2,0)</f>
        <v>7</v>
      </c>
      <c r="K1331" s="49" t="s">
        <v>1155</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1158</v>
      </c>
      <c r="L1332" s="50" t="s">
        <v>1161</v>
      </c>
      <c r="M1332" s="22" t="s">
        <v>1162</v>
      </c>
      <c r="N1332" s="57">
        <v>45485</v>
      </c>
      <c r="O1332" s="22">
        <f>INDEX(Auxiliar!$D$5:$F$13,MATCH(Table1[[#This Row],[Tipologia_Testes]],Auxiliar!$B$5:$B$13,0),MATCH(Table1[[#This Row],[Complexidade]],Auxiliar!$D$4:$F$4,0))</f>
        <v>0.1</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1" t="s">
        <v>38</v>
      </c>
      <c r="F1333" s="41" t="s">
        <v>380</v>
      </c>
      <c r="G1333" s="41" t="s">
        <v>322</v>
      </c>
      <c r="H1333" s="75" t="str">
        <f>Table1[[#This Row],[Tabela]]&amp;Table1[[#This Row],[Campo]]</f>
        <v>lt826_esg_sbsctrordem</v>
      </c>
      <c r="I1333" s="3" t="s">
        <v>30</v>
      </c>
      <c r="J1333" s="49">
        <f>VLOOKUP(Table1[[#This Row],[Status]],Auxiliar!$B$16:$C$23,2,0)</f>
        <v>7</v>
      </c>
      <c r="K1333" s="49" t="s">
        <v>1154</v>
      </c>
      <c r="L1333" s="50" t="s">
        <v>1161</v>
      </c>
      <c r="M1333" s="22" t="s">
        <v>1162</v>
      </c>
      <c r="N1333" s="57">
        <v>45485</v>
      </c>
      <c r="O1333" s="22">
        <f>INDEX(Auxiliar!$D$5:$F$13,MATCH(Table1[[#This Row],[Tipologia_Testes]],Auxiliar!$B$5:$B$13,0),MATCH(Table1[[#This Row],[Complexidade]],Auxiliar!$D$4:$F$4,0))</f>
        <v>2</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0" t="s">
        <v>38</v>
      </c>
      <c r="F1334" s="40" t="s">
        <v>380</v>
      </c>
      <c r="G1334" s="40" t="s">
        <v>322</v>
      </c>
      <c r="H1334" s="74" t="str">
        <f>Table1[[#This Row],[Tabela]]&amp;Table1[[#This Row],[Campo]]</f>
        <v>lt826_esg_sbsctrordem</v>
      </c>
      <c r="I1334" s="3" t="s">
        <v>30</v>
      </c>
      <c r="J1334" s="49">
        <f>VLOOKUP(Table1[[#This Row],[Status]],Auxiliar!$B$16:$C$23,2,0)</f>
        <v>7</v>
      </c>
      <c r="K1334" s="49" t="s">
        <v>1155</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1158</v>
      </c>
      <c r="L1335" s="50" t="s">
        <v>1161</v>
      </c>
      <c r="M1335" s="22" t="s">
        <v>1162</v>
      </c>
      <c r="N1335" s="57">
        <v>45485</v>
      </c>
      <c r="O1335" s="22">
        <f>INDEX(Auxiliar!$D$5:$F$13,MATCH(Table1[[#This Row],[Tipologia_Testes]],Auxiliar!$B$5:$B$13,0),MATCH(Table1[[#This Row],[Complexidade]],Auxiliar!$D$4:$F$4,0))</f>
        <v>0.1</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1" t="s">
        <v>38</v>
      </c>
      <c r="F1336" s="41" t="s">
        <v>380</v>
      </c>
      <c r="G1336" s="39" t="s">
        <v>381</v>
      </c>
      <c r="H1336" s="75" t="str">
        <f>Table1[[#This Row],[Tabela]]&amp;Table1[[#This Row],[Campo]]</f>
        <v>lt826_esg_sbsctrnace_code</v>
      </c>
      <c r="I1336" s="3" t="s">
        <v>30</v>
      </c>
      <c r="J1336" s="49">
        <f>VLOOKUP(Table1[[#This Row],[Status]],Auxiliar!$B$16:$C$23,2,0)</f>
        <v>7</v>
      </c>
      <c r="K1336" s="49" t="s">
        <v>1154</v>
      </c>
      <c r="L1336" s="50" t="s">
        <v>1161</v>
      </c>
      <c r="M1336" s="22" t="s">
        <v>1162</v>
      </c>
      <c r="N1336" s="57">
        <v>45485</v>
      </c>
      <c r="O1336" s="22">
        <f>INDEX(Auxiliar!$D$5:$F$13,MATCH(Table1[[#This Row],[Tipologia_Testes]],Auxiliar!$B$5:$B$13,0),MATCH(Table1[[#This Row],[Complexidade]],Auxiliar!$D$4:$F$4,0))</f>
        <v>2</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0" t="s">
        <v>38</v>
      </c>
      <c r="F1337" s="40" t="s">
        <v>380</v>
      </c>
      <c r="G1337" s="40" t="s">
        <v>381</v>
      </c>
      <c r="H1337" s="74" t="str">
        <f>Table1[[#This Row],[Tabela]]&amp;Table1[[#This Row],[Campo]]</f>
        <v>lt826_esg_sbsctrnace_code</v>
      </c>
      <c r="I1337" s="3" t="s">
        <v>30</v>
      </c>
      <c r="J1337" s="49">
        <f>VLOOKUP(Table1[[#This Row],[Status]],Auxiliar!$B$16:$C$23,2,0)</f>
        <v>7</v>
      </c>
      <c r="K1337" s="49" t="s">
        <v>1155</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1158</v>
      </c>
      <c r="L1338" s="50" t="s">
        <v>1161</v>
      </c>
      <c r="M1338" s="22" t="s">
        <v>1162</v>
      </c>
      <c r="N1338" s="57">
        <v>45485</v>
      </c>
      <c r="O1338" s="22">
        <f>INDEX(Auxiliar!$D$5:$F$13,MATCH(Table1[[#This Row],[Tipologia_Testes]],Auxiliar!$B$5:$B$13,0),MATCH(Table1[[#This Row],[Complexidade]],Auxiliar!$D$4:$F$4,0))</f>
        <v>0.1</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1" t="s">
        <v>38</v>
      </c>
      <c r="F1339" s="41" t="s">
        <v>380</v>
      </c>
      <c r="G1339" s="39" t="s">
        <v>382</v>
      </c>
      <c r="H1339" s="75" t="str">
        <f>Table1[[#This Row],[Tabela]]&amp;Table1[[#This Row],[Campo]]</f>
        <v>lt826_esg_sbsctrcontraparte</v>
      </c>
      <c r="I1339" s="3" t="s">
        <v>30</v>
      </c>
      <c r="J1339" s="49">
        <f>VLOOKUP(Table1[[#This Row],[Status]],Auxiliar!$B$16:$C$23,2,0)</f>
        <v>7</v>
      </c>
      <c r="K1339" s="49" t="s">
        <v>1154</v>
      </c>
      <c r="L1339" s="50" t="s">
        <v>1161</v>
      </c>
      <c r="M1339" s="22" t="s">
        <v>1162</v>
      </c>
      <c r="N1339" s="57">
        <v>45485</v>
      </c>
      <c r="O1339" s="22">
        <f>INDEX(Auxiliar!$D$5:$F$13,MATCH(Table1[[#This Row],[Tipologia_Testes]],Auxiliar!$B$5:$B$13,0),MATCH(Table1[[#This Row],[Complexidade]],Auxiliar!$D$4:$F$4,0))</f>
        <v>2</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0" t="s">
        <v>38</v>
      </c>
      <c r="F1340" s="40" t="s">
        <v>380</v>
      </c>
      <c r="G1340" s="40" t="s">
        <v>382</v>
      </c>
      <c r="H1340" s="74" t="str">
        <f>Table1[[#This Row],[Tabela]]&amp;Table1[[#This Row],[Campo]]</f>
        <v>lt826_esg_sbsctrcontraparte</v>
      </c>
      <c r="I1340" s="3" t="s">
        <v>30</v>
      </c>
      <c r="J1340" s="49">
        <f>VLOOKUP(Table1[[#This Row],[Status]],Auxiliar!$B$16:$C$23,2,0)</f>
        <v>7</v>
      </c>
      <c r="K1340" s="49" t="s">
        <v>1155</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1158</v>
      </c>
      <c r="L1341" s="50" t="s">
        <v>1161</v>
      </c>
      <c r="M1341" s="22" t="s">
        <v>1162</v>
      </c>
      <c r="N1341" s="57">
        <v>45485</v>
      </c>
      <c r="O1341" s="22">
        <f>INDEX(Auxiliar!$D$5:$F$13,MATCH(Table1[[#This Row],[Tipologia_Testes]],Auxiliar!$B$5:$B$13,0),MATCH(Table1[[#This Row],[Complexidade]],Auxiliar!$D$4:$F$4,0))</f>
        <v>0.1</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1" t="s">
        <v>38</v>
      </c>
      <c r="F1342" s="41" t="s">
        <v>380</v>
      </c>
      <c r="G1342" s="39" t="s">
        <v>383</v>
      </c>
      <c r="H1342" s="75" t="str">
        <f>Table1[[#This Row],[Tabela]]&amp;Table1[[#This Row],[Campo]]</f>
        <v>lt826_esg_sbsctrcnatureza_juri</v>
      </c>
      <c r="I1342" s="3" t="s">
        <v>30</v>
      </c>
      <c r="J1342" s="49">
        <f>VLOOKUP(Table1[[#This Row],[Status]],Auxiliar!$B$16:$C$23,2,0)</f>
        <v>7</v>
      </c>
      <c r="K1342" s="49" t="s">
        <v>1154</v>
      </c>
      <c r="L1342" s="50" t="s">
        <v>1161</v>
      </c>
      <c r="M1342" s="22" t="s">
        <v>1162</v>
      </c>
      <c r="N1342" s="57">
        <v>45485</v>
      </c>
      <c r="O1342" s="22">
        <f>INDEX(Auxiliar!$D$5:$F$13,MATCH(Table1[[#This Row],[Tipologia_Testes]],Auxiliar!$B$5:$B$13,0),MATCH(Table1[[#This Row],[Complexidade]],Auxiliar!$D$4:$F$4,0))</f>
        <v>2</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0" t="s">
        <v>38</v>
      </c>
      <c r="F1343" s="40" t="s">
        <v>380</v>
      </c>
      <c r="G1343" s="40" t="s">
        <v>383</v>
      </c>
      <c r="H1343" s="74" t="str">
        <f>Table1[[#This Row],[Tabela]]&amp;Table1[[#This Row],[Campo]]</f>
        <v>lt826_esg_sbsctrcnatureza_juri</v>
      </c>
      <c r="I1343" s="3" t="s">
        <v>30</v>
      </c>
      <c r="J1343" s="49">
        <f>VLOOKUP(Table1[[#This Row],[Status]],Auxiliar!$B$16:$C$23,2,0)</f>
        <v>7</v>
      </c>
      <c r="K1343" s="49" t="s">
        <v>1155</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1158</v>
      </c>
      <c r="L1344" s="50" t="s">
        <v>1161</v>
      </c>
      <c r="M1344" s="22" t="s">
        <v>1162</v>
      </c>
      <c r="N1344" s="57">
        <v>45485</v>
      </c>
      <c r="O1344" s="22">
        <f>INDEX(Auxiliar!$D$5:$F$13,MATCH(Table1[[#This Row],[Tipologia_Testes]],Auxiliar!$B$5:$B$13,0),MATCH(Table1[[#This Row],[Complexidade]],Auxiliar!$D$4:$F$4,0))</f>
        <v>0.1</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1" t="s">
        <v>38</v>
      </c>
      <c r="F1345" s="41" t="s">
        <v>380</v>
      </c>
      <c r="G1345" s="39" t="s">
        <v>384</v>
      </c>
      <c r="H1345" s="75" t="str">
        <f>Table1[[#This Row],[Tabela]]&amp;Table1[[#This Row],[Campo]]</f>
        <v>lt826_esg_sbsctridcomb</v>
      </c>
      <c r="I1345" s="3" t="s">
        <v>30</v>
      </c>
      <c r="J1345" s="49">
        <f>VLOOKUP(Table1[[#This Row],[Status]],Auxiliar!$B$16:$C$23,2,0)</f>
        <v>7</v>
      </c>
      <c r="K1345" s="49" t="s">
        <v>1154</v>
      </c>
      <c r="L1345" s="50" t="s">
        <v>1161</v>
      </c>
      <c r="M1345" s="22" t="s">
        <v>1162</v>
      </c>
      <c r="N1345" s="57">
        <v>45485</v>
      </c>
      <c r="O1345" s="22">
        <f>INDEX(Auxiliar!$D$5:$F$13,MATCH(Table1[[#This Row],[Tipologia_Testes]],Auxiliar!$B$5:$B$13,0),MATCH(Table1[[#This Row],[Complexidade]],Auxiliar!$D$4:$F$4,0))</f>
        <v>2</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0" t="s">
        <v>38</v>
      </c>
      <c r="F1346" s="40" t="s">
        <v>380</v>
      </c>
      <c r="G1346" s="40" t="s">
        <v>384</v>
      </c>
      <c r="H1346" s="74" t="str">
        <f>Table1[[#This Row],[Tabela]]&amp;Table1[[#This Row],[Campo]]</f>
        <v>lt826_esg_sbsctridcomb</v>
      </c>
      <c r="I1346" s="3" t="s">
        <v>30</v>
      </c>
      <c r="J1346" s="49">
        <f>VLOOKUP(Table1[[#This Row],[Status]],Auxiliar!$B$16:$C$23,2,0)</f>
        <v>7</v>
      </c>
      <c r="K1346" s="49" t="s">
        <v>1155</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1158</v>
      </c>
      <c r="L1347" s="50" t="s">
        <v>1161</v>
      </c>
      <c r="M1347" s="22" t="s">
        <v>1162</v>
      </c>
      <c r="N1347" s="57">
        <v>45485</v>
      </c>
      <c r="O1347" s="22">
        <f>INDEX(Auxiliar!$D$5:$F$13,MATCH(Table1[[#This Row],[Tipologia_Testes]],Auxiliar!$B$5:$B$13,0),MATCH(Table1[[#This Row],[Complexidade]],Auxiliar!$D$4:$F$4,0))</f>
        <v>0.1</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1" t="s">
        <v>38</v>
      </c>
      <c r="F1348" s="41" t="s">
        <v>380</v>
      </c>
      <c r="G1348" s="39" t="s">
        <v>348</v>
      </c>
      <c r="H1348" s="75" t="str">
        <f>Table1[[#This Row],[Tabela]]&amp;Table1[[#This Row],[Campo]]</f>
        <v>lt826_esg_sbsctresg_sbsctr</v>
      </c>
      <c r="I1348" s="3" t="s">
        <v>30</v>
      </c>
      <c r="J1348" s="49">
        <f>VLOOKUP(Table1[[#This Row],[Status]],Auxiliar!$B$16:$C$23,2,0)</f>
        <v>7</v>
      </c>
      <c r="K1348" s="49" t="s">
        <v>1154</v>
      </c>
      <c r="L1348" s="50" t="s">
        <v>1161</v>
      </c>
      <c r="M1348" s="22" t="s">
        <v>1162</v>
      </c>
      <c r="N1348" s="57">
        <v>45485</v>
      </c>
      <c r="O1348" s="22">
        <f>INDEX(Auxiliar!$D$5:$F$13,MATCH(Table1[[#This Row],[Tipologia_Testes]],Auxiliar!$B$5:$B$13,0),MATCH(Table1[[#This Row],[Complexidade]],Auxiliar!$D$4:$F$4,0))</f>
        <v>2</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0" t="s">
        <v>38</v>
      </c>
      <c r="F1349" s="40" t="s">
        <v>380</v>
      </c>
      <c r="G1349" s="40" t="s">
        <v>348</v>
      </c>
      <c r="H1349" s="74" t="str">
        <f>Table1[[#This Row],[Tabela]]&amp;Table1[[#This Row],[Campo]]</f>
        <v>lt826_esg_sbsctresg_sbsctr</v>
      </c>
      <c r="I1349" s="3" t="s">
        <v>30</v>
      </c>
      <c r="J1349" s="49">
        <f>VLOOKUP(Table1[[#This Row],[Status]],Auxiliar!$B$16:$C$23,2,0)</f>
        <v>7</v>
      </c>
      <c r="K1349" s="49" t="s">
        <v>1155</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1158</v>
      </c>
      <c r="L1350" s="50" t="s">
        <v>1161</v>
      </c>
      <c r="M1350" s="22" t="s">
        <v>1162</v>
      </c>
      <c r="N1350" s="57">
        <v>45485</v>
      </c>
      <c r="O1350" s="22">
        <f>INDEX(Auxiliar!$D$5:$F$13,MATCH(Table1[[#This Row],[Tipologia_Testes]],Auxiliar!$B$5:$B$13,0),MATCH(Table1[[#This Row],[Complexidade]],Auxiliar!$D$4:$F$4,0))</f>
        <v>0.1</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1" t="s">
        <v>38</v>
      </c>
      <c r="F1351" s="41" t="s">
        <v>380</v>
      </c>
      <c r="G1351" s="39" t="s">
        <v>385</v>
      </c>
      <c r="H1351" s="75" t="str">
        <f>Table1[[#This Row],[Tabela]]&amp;Table1[[#This Row],[Campo]]</f>
        <v>lt826_esg_sbsctrdescrição</v>
      </c>
      <c r="I1351" s="3" t="s">
        <v>30</v>
      </c>
      <c r="J1351" s="49">
        <f>VLOOKUP(Table1[[#This Row],[Status]],Auxiliar!$B$16:$C$23,2,0)</f>
        <v>7</v>
      </c>
      <c r="K1351" s="49" t="s">
        <v>1154</v>
      </c>
      <c r="L1351" s="50" t="s">
        <v>1161</v>
      </c>
      <c r="M1351" s="22" t="s">
        <v>1162</v>
      </c>
      <c r="N1351" s="57">
        <v>45485</v>
      </c>
      <c r="O1351" s="22">
        <f>INDEX(Auxiliar!$D$5:$F$13,MATCH(Table1[[#This Row],[Tipologia_Testes]],Auxiliar!$B$5:$B$13,0),MATCH(Table1[[#This Row],[Complexidade]],Auxiliar!$D$4:$F$4,0))</f>
        <v>2</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128" t="s">
        <v>38</v>
      </c>
      <c r="F1352" s="40" t="s">
        <v>380</v>
      </c>
      <c r="G1352" s="40" t="s">
        <v>385</v>
      </c>
      <c r="H1352" s="74" t="str">
        <f>Table1[[#This Row],[Tabela]]&amp;Table1[[#This Row],[Campo]]</f>
        <v>lt826_esg_sbsctrdescrição</v>
      </c>
      <c r="I1352" s="3" t="s">
        <v>30</v>
      </c>
      <c r="J1352" s="49">
        <f>VLOOKUP(Table1[[#This Row],[Status]],Auxiliar!$B$16:$C$23,2,0)</f>
        <v>7</v>
      </c>
      <c r="K1352" s="49" t="s">
        <v>1155</v>
      </c>
      <c r="L1352" s="50" t="s">
        <v>1161</v>
      </c>
      <c r="M1352" s="22" t="s">
        <v>1162</v>
      </c>
      <c r="N1352" s="57">
        <v>45485</v>
      </c>
      <c r="O1352" s="22">
        <f>INDEX(Auxiliar!$D$5:$F$13,MATCH(Table1[[#This Row],[Tipologia_Testes]],Auxiliar!$B$5:$B$13,0),MATCH(Table1[[#This Row],[Complexidade]],Auxiliar!$D$4:$F$4,0))</f>
        <v>2</v>
      </c>
      <c r="P1352" s="51"/>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1158</v>
      </c>
      <c r="L1353" s="50" t="s">
        <v>1161</v>
      </c>
      <c r="M1353" s="22" t="s">
        <v>1162</v>
      </c>
      <c r="N1353" s="57">
        <v>45485</v>
      </c>
      <c r="O1353" s="22">
        <f>INDEX(Auxiliar!$D$5:$F$13,MATCH(Table1[[#This Row],[Tipologia_Testes]],Auxiliar!$B$5:$B$13,0),MATCH(Table1[[#This Row],[Complexidade]],Auxiliar!$D$4:$F$4,0))</f>
        <v>0.1</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129" t="s">
        <v>387</v>
      </c>
      <c r="E1354" s="128" t="s">
        <v>38</v>
      </c>
      <c r="F1354" s="130" t="s">
        <v>367</v>
      </c>
      <c r="G1354" s="129" t="s">
        <v>386</v>
      </c>
      <c r="H1354" s="131" t="str">
        <f>Table1[[#This Row],[Tabela]]&amp;Table1[[#This Row],[Campo]]</f>
        <v>lt002_instrumentdt_rfrnc</v>
      </c>
      <c r="I1354" s="3" t="s">
        <v>30</v>
      </c>
      <c r="J1354" s="132">
        <f>VLOOKUP(Table1[[#This Row],[Status]],Auxiliar!$B$16:$C$23,2,0)</f>
        <v>7</v>
      </c>
      <c r="K1354" s="133" t="s">
        <v>1160</v>
      </c>
      <c r="L1354" s="50" t="s">
        <v>1161</v>
      </c>
      <c r="M1354" s="22" t="s">
        <v>1162</v>
      </c>
      <c r="N1354" s="134">
        <v>45491</v>
      </c>
      <c r="O1354" s="139">
        <v>0.1</v>
      </c>
      <c r="P1354" s="130"/>
      <c r="Q1354" s="135"/>
      <c r="R1354" s="136"/>
      <c r="S1354" s="135"/>
      <c r="T1354" s="135"/>
      <c r="U1354" s="135"/>
      <c r="V1354" s="135"/>
      <c r="W1354" s="3">
        <f>VLOOKUP(Table1[[#This Row],[Status]],Auxiliar!$B$16:$D$23,3,0)*Table1[[#This Row],[Estimação (horas)]]</f>
        <v>0</v>
      </c>
      <c r="X1354" s="135"/>
    </row>
    <row r="1355" spans="2:24" ht="17.399999999999999" hidden="1">
      <c r="B1355" s="40" t="s">
        <v>28</v>
      </c>
      <c r="C1355" s="40" t="s">
        <v>28</v>
      </c>
      <c r="D1355" s="129" t="s">
        <v>387</v>
      </c>
      <c r="E1355" s="128" t="s">
        <v>38</v>
      </c>
      <c r="F1355" s="130" t="s">
        <v>367</v>
      </c>
      <c r="G1355" s="129" t="s">
        <v>388</v>
      </c>
      <c r="H1355" s="131" t="str">
        <f>Table1[[#This Row],[Tabela]]&amp;Table1[[#This Row],[Campo]]</f>
        <v>lt002_instrumentinstrmnt_id</v>
      </c>
      <c r="I1355" s="3" t="s">
        <v>30</v>
      </c>
      <c r="J1355" s="132">
        <f>VLOOKUP(Table1[[#This Row],[Status]],Auxiliar!$B$16:$C$23,2,0)</f>
        <v>7</v>
      </c>
      <c r="K1355" s="133" t="s">
        <v>1160</v>
      </c>
      <c r="L1355" s="50" t="s">
        <v>1161</v>
      </c>
      <c r="M1355" s="22" t="s">
        <v>1162</v>
      </c>
      <c r="N1355" s="134">
        <v>45491</v>
      </c>
      <c r="O1355" s="139">
        <v>0.1</v>
      </c>
      <c r="P1355" s="130"/>
      <c r="Q1355" s="135"/>
      <c r="R1355" s="136"/>
      <c r="S1355" s="135"/>
      <c r="T1355" s="135"/>
      <c r="U1355" s="135"/>
      <c r="V1355" s="135"/>
      <c r="W1355" s="3">
        <f>VLOOKUP(Table1[[#This Row],[Status]],Auxiliar!$B$16:$D$23,3,0)*Table1[[#This Row],[Estimação (horas)]]</f>
        <v>0</v>
      </c>
      <c r="X1355" s="135"/>
    </row>
    <row r="1356" spans="2:24" ht="17.399999999999999" hidden="1">
      <c r="B1356" s="40" t="s">
        <v>28</v>
      </c>
      <c r="C1356" s="40" t="s">
        <v>28</v>
      </c>
      <c r="D1356" s="129" t="s">
        <v>387</v>
      </c>
      <c r="E1356" s="128" t="s">
        <v>38</v>
      </c>
      <c r="F1356" s="130" t="s">
        <v>367</v>
      </c>
      <c r="G1356" s="129" t="s">
        <v>389</v>
      </c>
      <c r="H1356" s="131" t="str">
        <f>Table1[[#This Row],[Tabela]]&amp;Table1[[#This Row],[Campo]]</f>
        <v>lt002_instrumentdt_incptn</v>
      </c>
      <c r="I1356" s="3" t="s">
        <v>30</v>
      </c>
      <c r="J1356" s="132">
        <f>VLOOKUP(Table1[[#This Row],[Status]],Auxiliar!$B$16:$C$23,2,0)</f>
        <v>7</v>
      </c>
      <c r="K1356" s="133" t="s">
        <v>1160</v>
      </c>
      <c r="L1356" s="50" t="s">
        <v>1161</v>
      </c>
      <c r="M1356" s="22" t="s">
        <v>1162</v>
      </c>
      <c r="N1356" s="134">
        <v>45491</v>
      </c>
      <c r="O1356" s="139">
        <v>0.1</v>
      </c>
      <c r="P1356" s="130"/>
      <c r="Q1356" s="135"/>
      <c r="R1356" s="136"/>
      <c r="S1356" s="135"/>
      <c r="T1356" s="135"/>
      <c r="U1356" s="135"/>
      <c r="V1356" s="135"/>
      <c r="W1356" s="3">
        <f>VLOOKUP(Table1[[#This Row],[Status]],Auxiliar!$B$16:$D$23,3,0)*Table1[[#This Row],[Estimação (horas)]]</f>
        <v>0</v>
      </c>
      <c r="X1356" s="135"/>
    </row>
    <row r="1357" spans="2:24" ht="17.399999999999999" hidden="1">
      <c r="B1357" s="40" t="s">
        <v>28</v>
      </c>
      <c r="C1357" s="40" t="s">
        <v>28</v>
      </c>
      <c r="D1357" s="129" t="s">
        <v>387</v>
      </c>
      <c r="E1357" s="128" t="s">
        <v>38</v>
      </c>
      <c r="F1357" s="130" t="s">
        <v>367</v>
      </c>
      <c r="G1357" s="129" t="s">
        <v>390</v>
      </c>
      <c r="H1357" s="131" t="str">
        <f>Table1[[#This Row],[Tabela]]&amp;Table1[[#This Row],[Campo]]</f>
        <v>lt002_instrumentdflt_stts_instrmnt</v>
      </c>
      <c r="I1357" s="3" t="s">
        <v>30</v>
      </c>
      <c r="J1357" s="132">
        <f>VLOOKUP(Table1[[#This Row],[Status]],Auxiliar!$B$16:$C$23,2,0)</f>
        <v>7</v>
      </c>
      <c r="K1357" s="133" t="s">
        <v>1160</v>
      </c>
      <c r="L1357" s="50" t="s">
        <v>1161</v>
      </c>
      <c r="M1357" s="22" t="s">
        <v>1162</v>
      </c>
      <c r="N1357" s="134">
        <v>45491</v>
      </c>
      <c r="O1357" s="139">
        <v>0.1</v>
      </c>
      <c r="P1357" s="130"/>
      <c r="Q1357" s="135"/>
      <c r="R1357" s="136"/>
      <c r="S1357" s="135"/>
      <c r="T1357" s="135"/>
      <c r="U1357" s="135"/>
      <c r="V1357" s="135"/>
      <c r="W1357" s="3">
        <f>VLOOKUP(Table1[[#This Row],[Status]],Auxiliar!$B$16:$D$23,3,0)*Table1[[#This Row],[Estimação (horas)]]</f>
        <v>0</v>
      </c>
      <c r="X1357" s="135"/>
    </row>
    <row r="1358" spans="2:24" ht="17.399999999999999" hidden="1">
      <c r="B1358" s="40" t="s">
        <v>28</v>
      </c>
      <c r="C1358" s="40" t="s">
        <v>28</v>
      </c>
      <c r="D1358" s="129" t="s">
        <v>387</v>
      </c>
      <c r="E1358" s="128" t="s">
        <v>38</v>
      </c>
      <c r="F1358" s="130" t="s">
        <v>367</v>
      </c>
      <c r="G1358" s="129" t="s">
        <v>391</v>
      </c>
      <c r="H1358" s="131" t="str">
        <f>Table1[[#This Row],[Tabela]]&amp;Table1[[#This Row],[Campo]]</f>
        <v>lt002_instrumentimprmnt_stts</v>
      </c>
      <c r="I1358" s="3" t="s">
        <v>30</v>
      </c>
      <c r="J1358" s="132">
        <f>VLOOKUP(Table1[[#This Row],[Status]],Auxiliar!$B$16:$C$23,2,0)</f>
        <v>7</v>
      </c>
      <c r="K1358" s="133" t="s">
        <v>1160</v>
      </c>
      <c r="L1358" s="50" t="s">
        <v>1161</v>
      </c>
      <c r="M1358" s="22" t="s">
        <v>1162</v>
      </c>
      <c r="N1358" s="134">
        <v>45491</v>
      </c>
      <c r="O1358" s="139">
        <v>0.1</v>
      </c>
      <c r="P1358" s="130"/>
      <c r="Q1358" s="135"/>
      <c r="R1358" s="136"/>
      <c r="S1358" s="135"/>
      <c r="T1358" s="135"/>
      <c r="U1358" s="135"/>
      <c r="V1358" s="135"/>
      <c r="W1358" s="3">
        <f>VLOOKUP(Table1[[#This Row],[Status]],Auxiliar!$B$16:$D$23,3,0)*Table1[[#This Row],[Estimação (horas)]]</f>
        <v>0</v>
      </c>
      <c r="X1358" s="135"/>
    </row>
    <row r="1359" spans="2:24" ht="17.399999999999999" hidden="1">
      <c r="B1359" s="40" t="s">
        <v>28</v>
      </c>
      <c r="C1359" s="40" t="s">
        <v>28</v>
      </c>
      <c r="D1359" s="129" t="s">
        <v>387</v>
      </c>
      <c r="E1359" s="128" t="s">
        <v>38</v>
      </c>
      <c r="F1359" s="130" t="s">
        <v>367</v>
      </c>
      <c r="G1359" s="129" t="s">
        <v>392</v>
      </c>
      <c r="H1359" s="131" t="str">
        <f>Table1[[#This Row],[Tabela]]&amp;Table1[[#This Row],[Campo]]</f>
        <v>lt002_instrumentprfrmng_stts</v>
      </c>
      <c r="I1359" s="3" t="s">
        <v>30</v>
      </c>
      <c r="J1359" s="132">
        <f>VLOOKUP(Table1[[#This Row],[Status]],Auxiliar!$B$16:$C$23,2,0)</f>
        <v>7</v>
      </c>
      <c r="K1359" s="133" t="s">
        <v>1160</v>
      </c>
      <c r="L1359" s="50" t="s">
        <v>1161</v>
      </c>
      <c r="M1359" s="22" t="s">
        <v>1162</v>
      </c>
      <c r="N1359" s="134">
        <v>45491</v>
      </c>
      <c r="O1359" s="139">
        <v>0.1</v>
      </c>
      <c r="P1359" s="130"/>
      <c r="Q1359" s="135"/>
      <c r="R1359" s="136"/>
      <c r="S1359" s="135"/>
      <c r="T1359" s="135"/>
      <c r="U1359" s="135"/>
      <c r="V1359" s="135"/>
      <c r="W1359" s="3">
        <f>VLOOKUP(Table1[[#This Row],[Status]],Auxiliar!$B$16:$D$23,3,0)*Table1[[#This Row],[Estimação (horas)]]</f>
        <v>0</v>
      </c>
      <c r="X1359" s="135"/>
    </row>
    <row r="1360" spans="2:24" ht="17.399999999999999" hidden="1">
      <c r="B1360" s="40" t="s">
        <v>28</v>
      </c>
      <c r="C1360" s="40" t="s">
        <v>28</v>
      </c>
      <c r="D1360" s="129" t="s">
        <v>387</v>
      </c>
      <c r="E1360" s="128" t="s">
        <v>38</v>
      </c>
      <c r="F1360" s="130" t="s">
        <v>367</v>
      </c>
      <c r="G1360" s="129" t="s">
        <v>393</v>
      </c>
      <c r="H1360" s="131" t="str">
        <f>Table1[[#This Row],[Tabela]]&amp;Table1[[#This Row],[Campo]]</f>
        <v>lt002_instrumentprjct_fnnc_ln</v>
      </c>
      <c r="I1360" s="3" t="s">
        <v>30</v>
      </c>
      <c r="J1360" s="132">
        <f>VLOOKUP(Table1[[#This Row],[Status]],Auxiliar!$B$16:$C$23,2,0)</f>
        <v>7</v>
      </c>
      <c r="K1360" s="133" t="s">
        <v>1160</v>
      </c>
      <c r="L1360" s="50" t="s">
        <v>1161</v>
      </c>
      <c r="M1360" s="22" t="s">
        <v>1162</v>
      </c>
      <c r="N1360" s="134">
        <v>45491</v>
      </c>
      <c r="O1360" s="139">
        <v>0.1</v>
      </c>
      <c r="P1360" s="130"/>
      <c r="Q1360" s="135"/>
      <c r="R1360" s="136"/>
      <c r="S1360" s="135"/>
      <c r="T1360" s="135"/>
      <c r="U1360" s="135"/>
      <c r="V1360" s="135"/>
      <c r="W1360" s="3">
        <f>VLOOKUP(Table1[[#This Row],[Status]],Auxiliar!$B$16:$D$23,3,0)*Table1[[#This Row],[Estimação (horas)]]</f>
        <v>0</v>
      </c>
      <c r="X1360" s="135"/>
    </row>
    <row r="1361" spans="2:24" ht="17.399999999999999" hidden="1">
      <c r="B1361" s="40" t="s">
        <v>28</v>
      </c>
      <c r="C1361" s="40" t="s">
        <v>28</v>
      </c>
      <c r="D1361" s="129" t="s">
        <v>387</v>
      </c>
      <c r="E1361" s="128" t="s">
        <v>38</v>
      </c>
      <c r="F1361" s="130" t="s">
        <v>367</v>
      </c>
      <c r="G1361" s="129" t="s">
        <v>394</v>
      </c>
      <c r="H1361" s="131" t="str">
        <f>Table1[[#This Row],[Tabela]]&amp;Table1[[#This Row],[Campo]]</f>
        <v>lt002_instrumenttyp_instrmnt</v>
      </c>
      <c r="I1361" s="3" t="s">
        <v>30</v>
      </c>
      <c r="J1361" s="132">
        <f>VLOOKUP(Table1[[#This Row],[Status]],Auxiliar!$B$16:$C$23,2,0)</f>
        <v>7</v>
      </c>
      <c r="K1361" s="133" t="s">
        <v>1160</v>
      </c>
      <c r="L1361" s="50" t="s">
        <v>1161</v>
      </c>
      <c r="M1361" s="22" t="s">
        <v>1162</v>
      </c>
      <c r="N1361" s="134">
        <v>45491</v>
      </c>
      <c r="O1361" s="139">
        <v>0.1</v>
      </c>
      <c r="P1361" s="130"/>
      <c r="Q1361" s="135"/>
      <c r="R1361" s="136"/>
      <c r="S1361" s="135"/>
      <c r="T1361" s="135"/>
      <c r="U1361" s="135"/>
      <c r="V1361" s="135"/>
      <c r="W1361" s="3">
        <f>VLOOKUP(Table1[[#This Row],[Status]],Auxiliar!$B$16:$D$23,3,0)*Table1[[#This Row],[Estimação (horas)]]</f>
        <v>0</v>
      </c>
      <c r="X1361" s="135"/>
    </row>
    <row r="1362" spans="2:24" ht="17.399999999999999" hidden="1">
      <c r="B1362" s="40" t="s">
        <v>28</v>
      </c>
      <c r="C1362" s="40" t="s">
        <v>28</v>
      </c>
      <c r="D1362" s="129" t="s">
        <v>387</v>
      </c>
      <c r="E1362" s="128" t="s">
        <v>38</v>
      </c>
      <c r="F1362" s="130" t="s">
        <v>367</v>
      </c>
      <c r="G1362" s="129" t="s">
        <v>395</v>
      </c>
      <c r="H1362" s="131" t="str">
        <f>Table1[[#This Row],[Tabela]]&amp;Table1[[#This Row],[Campo]]</f>
        <v>lt002_instrumentgrss_crryng_amnt_instrmnt</v>
      </c>
      <c r="I1362" s="3" t="s">
        <v>30</v>
      </c>
      <c r="J1362" s="132">
        <f>VLOOKUP(Table1[[#This Row],[Status]],Auxiliar!$B$16:$C$23,2,0)</f>
        <v>7</v>
      </c>
      <c r="K1362" s="133" t="s">
        <v>1160</v>
      </c>
      <c r="L1362" s="50" t="s">
        <v>1161</v>
      </c>
      <c r="M1362" s="22" t="s">
        <v>1162</v>
      </c>
      <c r="N1362" s="134">
        <v>45491</v>
      </c>
      <c r="O1362" s="139">
        <v>0.1</v>
      </c>
      <c r="P1362" s="130"/>
      <c r="Q1362" s="135"/>
      <c r="R1362" s="136"/>
      <c r="S1362" s="135"/>
      <c r="T1362" s="135"/>
      <c r="U1362" s="135"/>
      <c r="V1362" s="135"/>
      <c r="W1362" s="3">
        <f>VLOOKUP(Table1[[#This Row],[Status]],Auxiliar!$B$16:$D$23,3,0)*Table1[[#This Row],[Estimação (horas)]]</f>
        <v>0</v>
      </c>
      <c r="X1362" s="135"/>
    </row>
    <row r="1363" spans="2:24" ht="17.399999999999999" hidden="1">
      <c r="B1363" s="40" t="s">
        <v>28</v>
      </c>
      <c r="C1363" s="40" t="s">
        <v>28</v>
      </c>
      <c r="D1363" s="129" t="s">
        <v>387</v>
      </c>
      <c r="E1363" s="128" t="s">
        <v>38</v>
      </c>
      <c r="F1363" s="130" t="s">
        <v>367</v>
      </c>
      <c r="G1363" s="129" t="s">
        <v>396</v>
      </c>
      <c r="H1363" s="131" t="str">
        <f>Table1[[#This Row],[Tabela]]&amp;Table1[[#This Row],[Campo]]</f>
        <v>lt002_instrumentaccmltd_chngs_fv_cr_instrmnt</v>
      </c>
      <c r="I1363" s="3" t="s">
        <v>30</v>
      </c>
      <c r="J1363" s="132">
        <f>VLOOKUP(Table1[[#This Row],[Status]],Auxiliar!$B$16:$C$23,2,0)</f>
        <v>7</v>
      </c>
      <c r="K1363" s="133" t="s">
        <v>1160</v>
      </c>
      <c r="L1363" s="50" t="s">
        <v>1161</v>
      </c>
      <c r="M1363" s="22" t="s">
        <v>1162</v>
      </c>
      <c r="N1363" s="134">
        <v>45491</v>
      </c>
      <c r="O1363" s="139">
        <v>0.1</v>
      </c>
      <c r="P1363" s="130"/>
      <c r="Q1363" s="135"/>
      <c r="R1363" s="136"/>
      <c r="S1363" s="135"/>
      <c r="T1363" s="135"/>
      <c r="U1363" s="135"/>
      <c r="V1363" s="135"/>
      <c r="W1363" s="3">
        <f>VLOOKUP(Table1[[#This Row],[Status]],Auxiliar!$B$16:$D$23,3,0)*Table1[[#This Row],[Estimação (horas)]]</f>
        <v>0</v>
      </c>
      <c r="X1363" s="135"/>
    </row>
    <row r="1364" spans="2:24" ht="17.399999999999999" hidden="1">
      <c r="B1364" s="40" t="s">
        <v>28</v>
      </c>
      <c r="C1364" s="40" t="s">
        <v>28</v>
      </c>
      <c r="D1364" s="129" t="s">
        <v>387</v>
      </c>
      <c r="E1364" s="128" t="s">
        <v>38</v>
      </c>
      <c r="F1364" s="130" t="s">
        <v>367</v>
      </c>
      <c r="G1364" s="129" t="s">
        <v>397</v>
      </c>
      <c r="H1364" s="131" t="str">
        <f>Table1[[#This Row],[Tabela]]&amp;Table1[[#This Row],[Campo]]</f>
        <v>lt002_instrumentaccntng_clssfctn</v>
      </c>
      <c r="I1364" s="3" t="s">
        <v>30</v>
      </c>
      <c r="J1364" s="132">
        <f>VLOOKUP(Table1[[#This Row],[Status]],Auxiliar!$B$16:$C$23,2,0)</f>
        <v>7</v>
      </c>
      <c r="K1364" s="133" t="s">
        <v>1160</v>
      </c>
      <c r="L1364" s="50" t="s">
        <v>1161</v>
      </c>
      <c r="M1364" s="22" t="s">
        <v>1162</v>
      </c>
      <c r="N1364" s="134">
        <v>45491</v>
      </c>
      <c r="O1364" s="139">
        <v>0.1</v>
      </c>
      <c r="P1364" s="130"/>
      <c r="Q1364" s="135"/>
      <c r="R1364" s="136"/>
      <c r="S1364" s="135"/>
      <c r="T1364" s="135"/>
      <c r="U1364" s="135"/>
      <c r="V1364" s="135"/>
      <c r="W1364" s="3">
        <f>VLOOKUP(Table1[[#This Row],[Status]],Auxiliar!$B$16:$D$23,3,0)*Table1[[#This Row],[Estimação (horas)]]</f>
        <v>0</v>
      </c>
      <c r="X1364" s="135"/>
    </row>
    <row r="1365" spans="2:24" ht="17.399999999999999" hidden="1">
      <c r="B1365" s="40" t="s">
        <v>28</v>
      </c>
      <c r="C1365" s="40" t="s">
        <v>28</v>
      </c>
      <c r="D1365" s="129" t="s">
        <v>387</v>
      </c>
      <c r="E1365" s="128" t="s">
        <v>38</v>
      </c>
      <c r="F1365" s="130" t="s">
        <v>367</v>
      </c>
      <c r="G1365" s="129" t="s">
        <v>398</v>
      </c>
      <c r="H1365" s="131" t="str">
        <f>Table1[[#This Row],[Tabela]]&amp;Table1[[#This Row],[Campo]]</f>
        <v>lt002_instrumentdt_lgl_fnl_mtrty</v>
      </c>
      <c r="I1365" s="3" t="s">
        <v>30</v>
      </c>
      <c r="J1365" s="132">
        <f>VLOOKUP(Table1[[#This Row],[Status]],Auxiliar!$B$16:$C$23,2,0)</f>
        <v>7</v>
      </c>
      <c r="K1365" s="133" t="s">
        <v>1160</v>
      </c>
      <c r="L1365" s="50" t="s">
        <v>1161</v>
      </c>
      <c r="M1365" s="22" t="s">
        <v>1162</v>
      </c>
      <c r="N1365" s="134">
        <v>45491</v>
      </c>
      <c r="O1365" s="139">
        <v>0.1</v>
      </c>
      <c r="P1365" s="130"/>
      <c r="Q1365" s="135"/>
      <c r="R1365" s="136"/>
      <c r="S1365" s="135"/>
      <c r="T1365" s="135"/>
      <c r="U1365" s="135"/>
      <c r="V1365" s="135"/>
      <c r="W1365" s="3">
        <f>VLOOKUP(Table1[[#This Row],[Status]],Auxiliar!$B$16:$D$23,3,0)*Table1[[#This Row],[Estimação (horas)]]</f>
        <v>0</v>
      </c>
      <c r="X1365" s="135"/>
    </row>
    <row r="1366" spans="2:24" ht="17.399999999999999" hidden="1">
      <c r="B1366" s="40" t="s">
        <v>28</v>
      </c>
      <c r="C1366" s="40" t="s">
        <v>28</v>
      </c>
      <c r="D1366" s="129" t="s">
        <v>387</v>
      </c>
      <c r="E1366" s="128" t="s">
        <v>38</v>
      </c>
      <c r="F1366" s="130" t="s">
        <v>367</v>
      </c>
      <c r="G1366" s="129" t="s">
        <v>399</v>
      </c>
      <c r="H1366" s="131" t="str">
        <f>Table1[[#This Row],[Tabela]]&amp;Table1[[#This Row],[Campo]]</f>
        <v>lt002_instrumentaccmltd_imprmnt_instrmnt</v>
      </c>
      <c r="I1366" s="3" t="s">
        <v>30</v>
      </c>
      <c r="J1366" s="132">
        <f>VLOOKUP(Table1[[#This Row],[Status]],Auxiliar!$B$16:$C$23,2,0)</f>
        <v>7</v>
      </c>
      <c r="K1366" s="133" t="s">
        <v>1160</v>
      </c>
      <c r="L1366" s="50" t="s">
        <v>1161</v>
      </c>
      <c r="M1366" s="22" t="s">
        <v>1162</v>
      </c>
      <c r="N1366" s="134">
        <v>45491</v>
      </c>
      <c r="O1366" s="139">
        <v>0.1</v>
      </c>
      <c r="P1366" s="130"/>
      <c r="Q1366" s="135"/>
      <c r="R1366" s="136"/>
      <c r="S1366" s="135"/>
      <c r="T1366" s="135"/>
      <c r="U1366" s="135"/>
      <c r="V1366" s="135"/>
      <c r="W1366" s="3">
        <f>VLOOKUP(Table1[[#This Row],[Status]],Auxiliar!$B$16:$D$23,3,0)*Table1[[#This Row],[Estimação (horas)]]</f>
        <v>0</v>
      </c>
      <c r="X1366" s="135"/>
    </row>
    <row r="1367" spans="2:24" ht="17.399999999999999" hidden="1">
      <c r="B1367" s="40" t="s">
        <v>28</v>
      </c>
      <c r="C1367" s="40" t="s">
        <v>28</v>
      </c>
      <c r="D1367" s="129" t="s">
        <v>387</v>
      </c>
      <c r="E1367" s="128" t="s">
        <v>38</v>
      </c>
      <c r="F1367" s="130" t="s">
        <v>367</v>
      </c>
      <c r="G1367" s="129" t="s">
        <v>400</v>
      </c>
      <c r="H1367" s="131" t="str">
        <f>Table1[[#This Row],[Tabela]]&amp;Table1[[#This Row],[Campo]]</f>
        <v>lt002_instrumentissr_cntry</v>
      </c>
      <c r="I1367" s="3" t="s">
        <v>30</v>
      </c>
      <c r="J1367" s="132">
        <f>VLOOKUP(Table1[[#This Row],[Status]],Auxiliar!$B$16:$C$23,2,0)</f>
        <v>7</v>
      </c>
      <c r="K1367" s="133" t="s">
        <v>1160</v>
      </c>
      <c r="L1367" s="50" t="s">
        <v>1161</v>
      </c>
      <c r="M1367" s="22" t="s">
        <v>1162</v>
      </c>
      <c r="N1367" s="134">
        <v>45491</v>
      </c>
      <c r="O1367" s="139">
        <v>0.1</v>
      </c>
      <c r="P1367" s="130"/>
      <c r="Q1367" s="135"/>
      <c r="R1367" s="136"/>
      <c r="S1367" s="135"/>
      <c r="T1367" s="135"/>
      <c r="U1367" s="135"/>
      <c r="V1367" s="135"/>
      <c r="W1367" s="3">
        <f>VLOOKUP(Table1[[#This Row],[Status]],Auxiliar!$B$16:$D$23,3,0)*Table1[[#This Row],[Estimação (horas)]]</f>
        <v>0</v>
      </c>
      <c r="X1367" s="135"/>
    </row>
    <row r="1368" spans="2:24" ht="17.399999999999999" hidden="1">
      <c r="B1368" s="40" t="s">
        <v>28</v>
      </c>
      <c r="C1368" s="40" t="s">
        <v>28</v>
      </c>
      <c r="D1368" s="129" t="s">
        <v>387</v>
      </c>
      <c r="E1368" s="128" t="s">
        <v>38</v>
      </c>
      <c r="F1368" s="130" t="s">
        <v>367</v>
      </c>
      <c r="G1368" s="129" t="s">
        <v>401</v>
      </c>
      <c r="H1368" s="131" t="str">
        <f>Table1[[#This Row],[Tabela]]&amp;Table1[[#This Row],[Campo]]</f>
        <v>lt002_instrumentissr_nace_sctr</v>
      </c>
      <c r="I1368" s="3" t="s">
        <v>30</v>
      </c>
      <c r="J1368" s="132">
        <f>VLOOKUP(Table1[[#This Row],[Status]],Auxiliar!$B$16:$C$23,2,0)</f>
        <v>7</v>
      </c>
      <c r="K1368" s="133" t="s">
        <v>1160</v>
      </c>
      <c r="L1368" s="50" t="s">
        <v>1161</v>
      </c>
      <c r="M1368" s="22" t="s">
        <v>1162</v>
      </c>
      <c r="N1368" s="134">
        <v>45491</v>
      </c>
      <c r="O1368" s="139">
        <v>0.1</v>
      </c>
      <c r="P1368" s="130"/>
      <c r="Q1368" s="135"/>
      <c r="R1368" s="136"/>
      <c r="S1368" s="135"/>
      <c r="T1368" s="135"/>
      <c r="U1368" s="135"/>
      <c r="V1368" s="135"/>
      <c r="W1368" s="3">
        <f>VLOOKUP(Table1[[#This Row],[Status]],Auxiliar!$B$16:$D$23,3,0)*Table1[[#This Row],[Estimação (horas)]]</f>
        <v>0</v>
      </c>
      <c r="X1368" s="135"/>
    </row>
    <row r="1369" spans="2:24" ht="17.399999999999999" hidden="1">
      <c r="B1369" s="40" t="s">
        <v>28</v>
      </c>
      <c r="C1369" s="40" t="s">
        <v>28</v>
      </c>
      <c r="D1369" s="129" t="s">
        <v>387</v>
      </c>
      <c r="E1369" s="128" t="s">
        <v>38</v>
      </c>
      <c r="F1369" s="130" t="s">
        <v>367</v>
      </c>
      <c r="G1369" s="129" t="s">
        <v>402</v>
      </c>
      <c r="H1369" s="131" t="str">
        <f>Table1[[#This Row],[Tabela]]&amp;Table1[[#This Row],[Campo]]</f>
        <v>lt002_instrumentprmry_asst_clssf</v>
      </c>
      <c r="I1369" s="3" t="s">
        <v>30</v>
      </c>
      <c r="J1369" s="132">
        <f>VLOOKUP(Table1[[#This Row],[Status]],Auxiliar!$B$16:$C$23,2,0)</f>
        <v>7</v>
      </c>
      <c r="K1369" s="133" t="s">
        <v>1160</v>
      </c>
      <c r="L1369" s="50" t="s">
        <v>1161</v>
      </c>
      <c r="M1369" s="22" t="s">
        <v>1162</v>
      </c>
      <c r="N1369" s="134">
        <v>45491</v>
      </c>
      <c r="O1369" s="139">
        <v>0.1</v>
      </c>
      <c r="P1369" s="130"/>
      <c r="Q1369" s="135"/>
      <c r="R1369" s="136"/>
      <c r="S1369" s="135"/>
      <c r="T1369" s="135"/>
      <c r="U1369" s="135"/>
      <c r="V1369" s="135"/>
      <c r="W1369" s="3">
        <f>VLOOKUP(Table1[[#This Row],[Status]],Auxiliar!$B$16:$D$23,3,0)*Table1[[#This Row],[Estimação (horas)]]</f>
        <v>0</v>
      </c>
      <c r="X1369" s="135"/>
    </row>
    <row r="1370" spans="2:24" ht="17.399999999999999" hidden="1">
      <c r="B1370" s="40" t="s">
        <v>28</v>
      </c>
      <c r="C1370" s="40" t="s">
        <v>28</v>
      </c>
      <c r="D1370" s="129" t="s">
        <v>387</v>
      </c>
      <c r="E1370" s="128" t="s">
        <v>38</v>
      </c>
      <c r="F1370" s="130" t="s">
        <v>367</v>
      </c>
      <c r="G1370" s="129" t="s">
        <v>403</v>
      </c>
      <c r="H1370" s="131" t="str">
        <f>Table1[[#This Row],[Tabela]]&amp;Table1[[#This Row],[Campo]]</f>
        <v>lt002_instrumentsubportfolio_id</v>
      </c>
      <c r="I1370" s="3" t="s">
        <v>30</v>
      </c>
      <c r="J1370" s="132">
        <f>VLOOKUP(Table1[[#This Row],[Status]],Auxiliar!$B$16:$C$23,2,0)</f>
        <v>7</v>
      </c>
      <c r="K1370" s="133" t="s">
        <v>1160</v>
      </c>
      <c r="L1370" s="50" t="s">
        <v>1161</v>
      </c>
      <c r="M1370" s="22" t="s">
        <v>1162</v>
      </c>
      <c r="N1370" s="134">
        <v>45491</v>
      </c>
      <c r="O1370" s="139">
        <v>0.1</v>
      </c>
      <c r="P1370" s="130"/>
      <c r="Q1370" s="135"/>
      <c r="R1370" s="136"/>
      <c r="S1370" s="135"/>
      <c r="T1370" s="135"/>
      <c r="U1370" s="135"/>
      <c r="V1370" s="135"/>
      <c r="W1370" s="3">
        <f>VLOOKUP(Table1[[#This Row],[Status]],Auxiliar!$B$16:$D$23,3,0)*Table1[[#This Row],[Estimação (horas)]]</f>
        <v>0</v>
      </c>
      <c r="X1370" s="135"/>
    </row>
    <row r="1371" spans="2:24" ht="17.399999999999999" hidden="1">
      <c r="B1371" s="40" t="s">
        <v>28</v>
      </c>
      <c r="C1371" s="40" t="s">
        <v>28</v>
      </c>
      <c r="D1371" s="129" t="s">
        <v>387</v>
      </c>
      <c r="E1371" s="128" t="s">
        <v>38</v>
      </c>
      <c r="F1371" s="130" t="s">
        <v>367</v>
      </c>
      <c r="G1371" s="129" t="s">
        <v>404</v>
      </c>
      <c r="H1371" s="131" t="str">
        <f>Table1[[#This Row],[Tabela]]&amp;Table1[[#This Row],[Campo]]</f>
        <v>lt002_instrumentcod_soc</v>
      </c>
      <c r="I1371" s="3" t="s">
        <v>30</v>
      </c>
      <c r="J1371" s="132">
        <f>VLOOKUP(Table1[[#This Row],[Status]],Auxiliar!$B$16:$C$23,2,0)</f>
        <v>7</v>
      </c>
      <c r="K1371" s="133" t="s">
        <v>1160</v>
      </c>
      <c r="L1371" s="50" t="s">
        <v>1161</v>
      </c>
      <c r="M1371" s="22" t="s">
        <v>1162</v>
      </c>
      <c r="N1371" s="134">
        <v>45491</v>
      </c>
      <c r="O1371" s="139">
        <v>0.1</v>
      </c>
      <c r="P1371" s="130"/>
      <c r="Q1371" s="135"/>
      <c r="R1371" s="136"/>
      <c r="S1371" s="135"/>
      <c r="T1371" s="135"/>
      <c r="U1371" s="135"/>
      <c r="V1371" s="135"/>
      <c r="W1371" s="3">
        <f>VLOOKUP(Table1[[#This Row],[Status]],Auxiliar!$B$16:$D$23,3,0)*Table1[[#This Row],[Estimação (horas)]]</f>
        <v>0</v>
      </c>
      <c r="X1371" s="135"/>
    </row>
    <row r="1372" spans="2:24" ht="17.399999999999999" hidden="1">
      <c r="B1372" s="40" t="s">
        <v>28</v>
      </c>
      <c r="C1372" s="40" t="s">
        <v>28</v>
      </c>
      <c r="D1372" s="137" t="s">
        <v>387</v>
      </c>
      <c r="E1372" s="128" t="s">
        <v>38</v>
      </c>
      <c r="F1372" s="138" t="s">
        <v>367</v>
      </c>
      <c r="G1372" s="137" t="s">
        <v>405</v>
      </c>
      <c r="H1372" s="131" t="str">
        <f>Table1[[#This Row],[Tabela]]&amp;Table1[[#This Row],[Campo]]</f>
        <v>lt002_instrumentlcl_instmrnt_id</v>
      </c>
      <c r="I1372" s="3" t="s">
        <v>30</v>
      </c>
      <c r="J1372" s="132">
        <f>VLOOKUP(Table1[[#This Row],[Status]],Auxiliar!$B$16:$C$23,2,0)</f>
        <v>7</v>
      </c>
      <c r="K1372" s="133" t="s">
        <v>1160</v>
      </c>
      <c r="L1372" s="50" t="s">
        <v>1161</v>
      </c>
      <c r="M1372" s="22" t="s">
        <v>1162</v>
      </c>
      <c r="N1372" s="134">
        <v>45491</v>
      </c>
      <c r="O1372" s="139">
        <v>0.1</v>
      </c>
      <c r="P1372" s="138"/>
      <c r="Q1372" s="135"/>
      <c r="R1372" s="136"/>
      <c r="S1372" s="135"/>
      <c r="T1372" s="135"/>
      <c r="U1372" s="135"/>
      <c r="V1372" s="135"/>
      <c r="W1372" s="3">
        <f>VLOOKUP(Table1[[#This Row],[Status]],Auxiliar!$B$16:$D$23,3,0)*Table1[[#This Row],[Estimação (horas)]]</f>
        <v>0</v>
      </c>
      <c r="X1372" s="135"/>
    </row>
    <row r="1373" spans="2:24" ht="17.399999999999999" hidden="1">
      <c r="B1373" s="40" t="s">
        <v>28</v>
      </c>
      <c r="C1373" s="40" t="s">
        <v>28</v>
      </c>
      <c r="D1373" s="129" t="s">
        <v>32</v>
      </c>
      <c r="E1373" s="128" t="s">
        <v>38</v>
      </c>
      <c r="F1373" s="130" t="s">
        <v>367</v>
      </c>
      <c r="G1373" s="129" t="s">
        <v>406</v>
      </c>
      <c r="H1373" s="131" t="str">
        <f>Table1[[#This Row],[Tabela]]&amp;Table1[[#This Row],[Campo]]</f>
        <v>lt002_instrumentsstnbl_indctr</v>
      </c>
      <c r="I1373" s="3" t="s">
        <v>30</v>
      </c>
      <c r="J1373" s="132">
        <f>VLOOKUP(Table1[[#This Row],[Status]],Auxiliar!$B$16:$C$23,2,0)</f>
        <v>7</v>
      </c>
      <c r="K1373" s="133" t="s">
        <v>1160</v>
      </c>
      <c r="L1373" s="50" t="s">
        <v>1161</v>
      </c>
      <c r="M1373" s="22" t="s">
        <v>1162</v>
      </c>
      <c r="N1373" s="57">
        <v>45491</v>
      </c>
      <c r="O1373" s="139">
        <v>0.1</v>
      </c>
      <c r="P1373" s="3" t="s">
        <v>1279</v>
      </c>
      <c r="Q1373" s="135"/>
      <c r="R1373" s="136"/>
      <c r="S1373" s="135"/>
      <c r="T1373" s="135"/>
      <c r="U1373" s="48"/>
      <c r="V1373" s="48"/>
      <c r="W1373" s="3">
        <f>VLOOKUP(Table1[[#This Row],[Status]],Auxiliar!$B$16:$D$23,3,0)*Table1[[#This Row],[Estimação (horas)]]</f>
        <v>0</v>
      </c>
      <c r="X1373" s="135"/>
    </row>
    <row r="1374" spans="2:24" ht="17.399999999999999" hidden="1">
      <c r="B1374" s="40" t="s">
        <v>28</v>
      </c>
      <c r="C1374" s="40" t="s">
        <v>28</v>
      </c>
      <c r="D1374" s="129" t="s">
        <v>32</v>
      </c>
      <c r="E1374" s="128" t="s">
        <v>38</v>
      </c>
      <c r="F1374" s="130" t="s">
        <v>367</v>
      </c>
      <c r="G1374" s="129" t="s">
        <v>407</v>
      </c>
      <c r="H1374" s="131" t="str">
        <f>Table1[[#This Row],[Tabela]]&amp;Table1[[#This Row],[Campo]]</f>
        <v>lt002_instrumentsstnbl_ctgry</v>
      </c>
      <c r="I1374" s="3" t="s">
        <v>30</v>
      </c>
      <c r="J1374" s="132">
        <f>VLOOKUP(Table1[[#This Row],[Status]],Auxiliar!$B$16:$C$23,2,0)</f>
        <v>7</v>
      </c>
      <c r="K1374" s="133" t="s">
        <v>1160</v>
      </c>
      <c r="L1374" s="50" t="s">
        <v>1161</v>
      </c>
      <c r="M1374" s="22" t="s">
        <v>1162</v>
      </c>
      <c r="N1374" s="134">
        <v>45491</v>
      </c>
      <c r="O1374" s="139">
        <v>0.1</v>
      </c>
      <c r="P1374" s="130"/>
      <c r="Q1374" s="135"/>
      <c r="R1374" s="136"/>
      <c r="S1374" s="135"/>
      <c r="T1374" s="135"/>
      <c r="U1374" s="135"/>
      <c r="V1374" s="135"/>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408</v>
      </c>
      <c r="H1375" s="131" t="str">
        <f>Table1[[#This Row],[Tabela]]&amp;Table1[[#This Row],[Campo]]</f>
        <v>lt002_instrumentgrss_intrst_incm</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409</v>
      </c>
      <c r="H1376" s="131" t="str">
        <f>Table1[[#This Row],[Tabela]]&amp;Table1[[#This Row],[Campo]]</f>
        <v>lt002_instrumentgrss_cmmssn_incm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410</v>
      </c>
      <c r="H1377" s="131" t="str">
        <f>Table1[[#This Row],[Tabela]]&amp;Table1[[#This Row],[Campo]]</f>
        <v>lt002_instrumentgrss_cmmssn_incm_off_blnc</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387</v>
      </c>
      <c r="E1378" s="128" t="s">
        <v>38</v>
      </c>
      <c r="F1378" s="130" t="s">
        <v>367</v>
      </c>
      <c r="G1378" s="129" t="s">
        <v>411</v>
      </c>
      <c r="H1378" s="131" t="str">
        <f>Table1[[#This Row],[Tabela]]&amp;Table1[[#This Row],[Campo]]</f>
        <v>lt002_instrumentidcmb</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323</v>
      </c>
      <c r="G1379" s="129" t="s">
        <v>412</v>
      </c>
      <c r="H1379" s="131" t="str">
        <f>Table1[[#This Row],[Tabela]]&amp;Table1[[#This Row],[Campo]]</f>
        <v>lt003_entitycntry</v>
      </c>
      <c r="I1379" s="3" t="s">
        <v>30</v>
      </c>
      <c r="J1379" s="132">
        <f>VLOOKUP(Table1[[#This Row],[Status]],Auxiliar!$B$16:$C$23,2,0)</f>
        <v>7</v>
      </c>
      <c r="K1379" s="133" t="s">
        <v>1160</v>
      </c>
      <c r="L1379" s="50" t="s">
        <v>1161</v>
      </c>
      <c r="M1379" s="22" t="s">
        <v>1162</v>
      </c>
      <c r="N1379" s="134">
        <v>45491</v>
      </c>
      <c r="O1379" s="139">
        <v>0.1</v>
      </c>
      <c r="P1379" s="130"/>
      <c r="Q1379" s="135"/>
      <c r="R1379" s="136"/>
      <c r="S1379" s="135"/>
      <c r="T1379" s="135"/>
      <c r="U1379" s="135"/>
      <c r="V1379" s="135"/>
      <c r="W1379" s="3">
        <f>VLOOKUP(Table1[[#This Row],[Status]],Auxiliar!$B$16:$D$23,3,0)*Table1[[#This Row],[Estimação (horas)]]</f>
        <v>0</v>
      </c>
      <c r="X1379" s="135"/>
    </row>
    <row r="1380" spans="2:24" ht="17.399999999999999" hidden="1">
      <c r="B1380" s="40" t="s">
        <v>28</v>
      </c>
      <c r="C1380" s="40" t="s">
        <v>28</v>
      </c>
      <c r="D1380" s="129" t="s">
        <v>387</v>
      </c>
      <c r="E1380" s="128" t="s">
        <v>38</v>
      </c>
      <c r="F1380" s="130" t="s">
        <v>323</v>
      </c>
      <c r="G1380" s="129" t="s">
        <v>386</v>
      </c>
      <c r="H1380" s="131" t="str">
        <f>Table1[[#This Row],[Tabela]]&amp;Table1[[#This Row],[Campo]]</f>
        <v>lt003_entitydt_rfrnc</v>
      </c>
      <c r="I1380" s="3" t="s">
        <v>30</v>
      </c>
      <c r="J1380" s="132">
        <f>VLOOKUP(Table1[[#This Row],[Status]],Auxiliar!$B$16:$C$23,2,0)</f>
        <v>7</v>
      </c>
      <c r="K1380" s="133" t="s">
        <v>1160</v>
      </c>
      <c r="L1380" s="50" t="s">
        <v>1161</v>
      </c>
      <c r="M1380" s="22" t="s">
        <v>1162</v>
      </c>
      <c r="N1380" s="134">
        <v>45491</v>
      </c>
      <c r="O1380" s="139">
        <v>0.1</v>
      </c>
      <c r="P1380" s="130"/>
      <c r="Q1380" s="135"/>
      <c r="R1380" s="136"/>
      <c r="S1380" s="135"/>
      <c r="T1380" s="135"/>
      <c r="U1380" s="135"/>
      <c r="V1380" s="135"/>
      <c r="W1380" s="3">
        <f>VLOOKUP(Table1[[#This Row],[Status]],Auxiliar!$B$16:$D$23,3,0)*Table1[[#This Row],[Estimação (horas)]]</f>
        <v>0</v>
      </c>
      <c r="X1380" s="135"/>
    </row>
    <row r="1381" spans="2:24" ht="17.399999999999999" hidden="1">
      <c r="B1381" s="40" t="s">
        <v>28</v>
      </c>
      <c r="C1381" s="40" t="s">
        <v>28</v>
      </c>
      <c r="D1381" s="129" t="s">
        <v>387</v>
      </c>
      <c r="E1381" s="128" t="s">
        <v>38</v>
      </c>
      <c r="F1381" s="130" t="s">
        <v>323</v>
      </c>
      <c r="G1381" s="129" t="s">
        <v>413</v>
      </c>
      <c r="H1381" s="131" t="str">
        <f>Table1[[#This Row],[Tabela]]&amp;Table1[[#This Row],[Campo]]</f>
        <v>lt003_entityentty_id</v>
      </c>
      <c r="I1381" s="3" t="s">
        <v>30</v>
      </c>
      <c r="J1381" s="132">
        <f>VLOOKUP(Table1[[#This Row],[Status]],Auxiliar!$B$16:$C$23,2,0)</f>
        <v>7</v>
      </c>
      <c r="K1381" s="133" t="s">
        <v>1160</v>
      </c>
      <c r="L1381" s="50" t="s">
        <v>1161</v>
      </c>
      <c r="M1381" s="22" t="s">
        <v>1162</v>
      </c>
      <c r="N1381" s="134">
        <v>45491</v>
      </c>
      <c r="O1381" s="139">
        <v>0.1</v>
      </c>
      <c r="P1381" s="130"/>
      <c r="Q1381" s="135"/>
      <c r="R1381" s="136"/>
      <c r="S1381" s="135"/>
      <c r="T1381" s="135"/>
      <c r="U1381" s="135"/>
      <c r="V1381" s="135"/>
      <c r="W1381" s="3">
        <f>VLOOKUP(Table1[[#This Row],[Status]],Auxiliar!$B$16:$D$23,3,0)*Table1[[#This Row],[Estimação (horas)]]</f>
        <v>0</v>
      </c>
      <c r="X1381" s="135"/>
    </row>
    <row r="1382" spans="2:24" ht="17.399999999999999" hidden="1">
      <c r="B1382" s="40" t="s">
        <v>28</v>
      </c>
      <c r="C1382" s="40" t="s">
        <v>28</v>
      </c>
      <c r="D1382" s="129" t="s">
        <v>387</v>
      </c>
      <c r="E1382" s="128" t="s">
        <v>38</v>
      </c>
      <c r="F1382" s="130" t="s">
        <v>323</v>
      </c>
      <c r="G1382" s="129" t="s">
        <v>414</v>
      </c>
      <c r="H1382" s="131" t="str">
        <f>Table1[[#This Row],[Tabela]]&amp;Table1[[#This Row],[Campo]]</f>
        <v>lt003_entitylei</v>
      </c>
      <c r="I1382" s="3" t="s">
        <v>177</v>
      </c>
      <c r="J1382" s="132">
        <f>VLOOKUP(Table1[[#This Row],[Status]],Auxiliar!$B$16:$C$23,2,0)</f>
        <v>2</v>
      </c>
      <c r="K1382" s="133" t="s">
        <v>1160</v>
      </c>
      <c r="L1382" s="50" t="s">
        <v>1161</v>
      </c>
      <c r="M1382" s="22" t="s">
        <v>1162</v>
      </c>
      <c r="N1382" s="134">
        <v>45505</v>
      </c>
      <c r="O1382" s="139">
        <v>0.1</v>
      </c>
      <c r="P1382" s="3" t="s">
        <v>1852</v>
      </c>
      <c r="Q1382" s="135"/>
      <c r="R1382" s="136"/>
      <c r="S1382" s="135"/>
      <c r="T1382" s="135"/>
      <c r="U1382" s="135"/>
      <c r="V1382" s="135"/>
      <c r="W1382" s="3">
        <f>VLOOKUP(Table1[[#This Row],[Status]],Auxiliar!$B$16:$D$23,3,0)*Table1[[#This Row],[Estimação (horas)]]</f>
        <v>0.05</v>
      </c>
      <c r="X1382" s="135"/>
    </row>
    <row r="1383" spans="2:24" ht="17.399999999999999" hidden="1">
      <c r="B1383" s="40" t="s">
        <v>28</v>
      </c>
      <c r="C1383" s="40" t="s">
        <v>28</v>
      </c>
      <c r="D1383" s="129" t="s">
        <v>387</v>
      </c>
      <c r="E1383" s="128" t="s">
        <v>38</v>
      </c>
      <c r="F1383" s="130" t="s">
        <v>323</v>
      </c>
      <c r="G1383" s="129" t="s">
        <v>415</v>
      </c>
      <c r="H1383" s="131" t="str">
        <f>Table1[[#This Row],[Tabela]]&amp;Table1[[#This Row],[Campo]]</f>
        <v>lt003_entityecnmc_actvty</v>
      </c>
      <c r="I1383" t="s">
        <v>177</v>
      </c>
      <c r="J1383" s="132">
        <f>VLOOKUP(Table1[[#This Row],[Status]],Auxiliar!$B$16:$C$23,2,0)</f>
        <v>2</v>
      </c>
      <c r="K1383" s="133" t="s">
        <v>1160</v>
      </c>
      <c r="L1383" s="50" t="s">
        <v>1161</v>
      </c>
      <c r="M1383" s="22" t="s">
        <v>1162</v>
      </c>
      <c r="N1383" s="134">
        <v>45505</v>
      </c>
      <c r="O1383" s="139">
        <v>0.1</v>
      </c>
      <c r="P1383" s="3" t="s">
        <v>1852</v>
      </c>
      <c r="Q1383" s="135"/>
      <c r="R1383" s="136"/>
      <c r="S1383" s="135"/>
      <c r="T1383" s="135"/>
      <c r="U1383" s="135"/>
      <c r="V1383" s="135"/>
      <c r="W1383" s="3">
        <f>VLOOKUP(Table1[[#This Row],[Status]],Auxiliar!$B$16:$D$23,3,0)*Table1[[#This Row],[Estimação (horas)]]</f>
        <v>0.05</v>
      </c>
      <c r="X1383" s="135"/>
    </row>
    <row r="1384" spans="2:24" ht="17.399999999999999" hidden="1">
      <c r="B1384" s="40" t="s">
        <v>28</v>
      </c>
      <c r="C1384" s="40" t="s">
        <v>28</v>
      </c>
      <c r="D1384" s="129" t="s">
        <v>387</v>
      </c>
      <c r="E1384" s="128" t="s">
        <v>38</v>
      </c>
      <c r="F1384" s="130" t="s">
        <v>323</v>
      </c>
      <c r="G1384" s="129" t="s">
        <v>416</v>
      </c>
      <c r="H1384" s="131" t="str">
        <f>Table1[[#This Row],[Tabela]]&amp;Table1[[#This Row],[Campo]]</f>
        <v>lt003_entitygrp_eqty</v>
      </c>
      <c r="I1384" t="s">
        <v>177</v>
      </c>
      <c r="J1384" s="132">
        <f>VLOOKUP(Table1[[#This Row],[Status]],Auxiliar!$B$16:$C$23,2,0)</f>
        <v>2</v>
      </c>
      <c r="K1384" s="133" t="s">
        <v>1160</v>
      </c>
      <c r="L1384" s="50" t="s">
        <v>1161</v>
      </c>
      <c r="M1384" s="22" t="s">
        <v>1162</v>
      </c>
      <c r="N1384" s="134">
        <v>45505</v>
      </c>
      <c r="O1384" s="139">
        <v>0.1</v>
      </c>
      <c r="P1384" s="3" t="s">
        <v>1852</v>
      </c>
      <c r="Q1384" s="135"/>
      <c r="R1384" s="136"/>
      <c r="S1384" s="135"/>
      <c r="T1384" s="135"/>
      <c r="U1384" s="135"/>
      <c r="V1384" s="135"/>
      <c r="W1384" s="3">
        <f>VLOOKUP(Table1[[#This Row],[Status]],Auxiliar!$B$16:$D$23,3,0)*Table1[[#This Row],[Estimação (horas)]]</f>
        <v>0.05</v>
      </c>
      <c r="X1384" s="135"/>
    </row>
    <row r="1385" spans="2:24" ht="17.399999999999999" hidden="1">
      <c r="B1385" s="40" t="s">
        <v>28</v>
      </c>
      <c r="C1385" s="40" t="s">
        <v>28</v>
      </c>
      <c r="D1385" s="129" t="s">
        <v>387</v>
      </c>
      <c r="E1385" s="128" t="s">
        <v>38</v>
      </c>
      <c r="F1385" s="130" t="s">
        <v>323</v>
      </c>
      <c r="G1385" s="129" t="s">
        <v>417</v>
      </c>
      <c r="H1385" s="131" t="str">
        <f>Table1[[#This Row],[Tabela]]&amp;Table1[[#This Row],[Campo]]</f>
        <v>lt003_entityannl_trnvr_le</v>
      </c>
      <c r="I1385" s="3" t="s">
        <v>177</v>
      </c>
      <c r="J1385" s="132">
        <f>VLOOKUP(Table1[[#This Row],[Status]],Auxiliar!$B$16:$C$23,2,0)</f>
        <v>2</v>
      </c>
      <c r="K1385" s="133" t="s">
        <v>1160</v>
      </c>
      <c r="L1385" s="50" t="s">
        <v>1161</v>
      </c>
      <c r="M1385" s="22" t="s">
        <v>1162</v>
      </c>
      <c r="N1385" s="134">
        <v>45505</v>
      </c>
      <c r="O1385" s="139">
        <v>0.1</v>
      </c>
      <c r="P1385" s="3" t="s">
        <v>1852</v>
      </c>
      <c r="Q1385" s="135"/>
      <c r="R1385" s="136"/>
      <c r="S1385" s="135"/>
      <c r="T1385" s="135"/>
      <c r="U1385" s="135"/>
      <c r="V1385" s="135"/>
      <c r="W1385" s="3">
        <f>VLOOKUP(Table1[[#This Row],[Status]],Auxiliar!$B$16:$D$23,3,0)*Table1[[#This Row],[Estimação (horas)]]</f>
        <v>0.05</v>
      </c>
      <c r="X1385" s="135"/>
    </row>
    <row r="1386" spans="2:24" ht="17.399999999999999" hidden="1">
      <c r="B1386" s="40" t="s">
        <v>28</v>
      </c>
      <c r="C1386" s="40" t="s">
        <v>28</v>
      </c>
      <c r="D1386" s="129" t="s">
        <v>387</v>
      </c>
      <c r="E1386" s="128" t="s">
        <v>38</v>
      </c>
      <c r="F1386" s="130" t="s">
        <v>323</v>
      </c>
      <c r="G1386" s="129" t="s">
        <v>418</v>
      </c>
      <c r="H1386" s="131" t="str">
        <f>Table1[[#This Row],[Tabela]]&amp;Table1[[#This Row],[Campo]]</f>
        <v>lt003_entityeqty</v>
      </c>
      <c r="I1386" s="3" t="s">
        <v>177</v>
      </c>
      <c r="J1386" s="132">
        <f>VLOOKUP(Table1[[#This Row],[Status]],Auxiliar!$B$16:$C$23,2,0)</f>
        <v>2</v>
      </c>
      <c r="K1386" s="133" t="s">
        <v>1160</v>
      </c>
      <c r="L1386" s="50" t="s">
        <v>1161</v>
      </c>
      <c r="M1386" s="22" t="s">
        <v>1162</v>
      </c>
      <c r="N1386" s="134">
        <v>45505</v>
      </c>
      <c r="O1386" s="139">
        <v>0.1</v>
      </c>
      <c r="P1386" s="3" t="s">
        <v>1852</v>
      </c>
      <c r="Q1386" s="135"/>
      <c r="R1386" s="136"/>
      <c r="S1386" s="135"/>
      <c r="T1386" s="135"/>
      <c r="U1386" s="135"/>
      <c r="V1386" s="135"/>
      <c r="W1386" s="3">
        <f>VLOOKUP(Table1[[#This Row],[Status]],Auxiliar!$B$16:$D$23,3,0)*Table1[[#This Row],[Estimação (horas)]]</f>
        <v>0.05</v>
      </c>
      <c r="X1386" s="135"/>
    </row>
    <row r="1387" spans="2:24" ht="17.399999999999999" hidden="1">
      <c r="B1387" s="40" t="s">
        <v>28</v>
      </c>
      <c r="C1387" s="40" t="s">
        <v>28</v>
      </c>
      <c r="D1387" s="129" t="s">
        <v>387</v>
      </c>
      <c r="E1387" s="128" t="s">
        <v>38</v>
      </c>
      <c r="F1387" s="130" t="s">
        <v>323</v>
      </c>
      <c r="G1387" s="129" t="s">
        <v>419</v>
      </c>
      <c r="H1387" s="131" t="str">
        <f>Table1[[#This Row],[Tabela]]&amp;Table1[[#This Row],[Campo]]</f>
        <v>lt003_entitygrp_ttl_dbt</v>
      </c>
      <c r="I1387" s="3" t="s">
        <v>177</v>
      </c>
      <c r="J1387" s="132">
        <f>VLOOKUP(Table1[[#This Row],[Status]],Auxiliar!$B$16:$C$23,2,0)</f>
        <v>2</v>
      </c>
      <c r="K1387" s="133" t="s">
        <v>1160</v>
      </c>
      <c r="L1387" s="50" t="s">
        <v>1161</v>
      </c>
      <c r="M1387" s="22" t="s">
        <v>1162</v>
      </c>
      <c r="N1387" s="134">
        <v>45505</v>
      </c>
      <c r="O1387" s="139">
        <v>0.1</v>
      </c>
      <c r="P1387" s="3" t="s">
        <v>1852</v>
      </c>
      <c r="Q1387" s="135"/>
      <c r="R1387" s="136"/>
      <c r="S1387" s="135"/>
      <c r="T1387" s="135"/>
      <c r="U1387" s="135"/>
      <c r="V1387" s="135"/>
      <c r="W1387" s="3">
        <f>VLOOKUP(Table1[[#This Row],[Status]],Auxiliar!$B$16:$D$23,3,0)*Table1[[#This Row],[Estimação (horas)]]</f>
        <v>0.05</v>
      </c>
      <c r="X1387" s="135"/>
    </row>
    <row r="1388" spans="2:24" ht="17.399999999999999" hidden="1">
      <c r="B1388" s="40" t="s">
        <v>28</v>
      </c>
      <c r="C1388" s="40" t="s">
        <v>28</v>
      </c>
      <c r="D1388" s="129" t="s">
        <v>387</v>
      </c>
      <c r="E1388" s="128" t="s">
        <v>38</v>
      </c>
      <c r="F1388" s="130" t="s">
        <v>323</v>
      </c>
      <c r="G1388" s="129" t="s">
        <v>420</v>
      </c>
      <c r="H1388" s="131" t="str">
        <f>Table1[[#This Row],[Tabela]]&amp;Table1[[#This Row],[Campo]]</f>
        <v>lt003_entityttl_dbt</v>
      </c>
      <c r="I1388" s="3" t="s">
        <v>177</v>
      </c>
      <c r="J1388" s="132">
        <f>VLOOKUP(Table1[[#This Row],[Status]],Auxiliar!$B$16:$C$23,2,0)</f>
        <v>2</v>
      </c>
      <c r="K1388" s="133" t="s">
        <v>1160</v>
      </c>
      <c r="L1388" s="50" t="s">
        <v>1161</v>
      </c>
      <c r="M1388" s="22" t="s">
        <v>1162</v>
      </c>
      <c r="N1388" s="134">
        <v>45505</v>
      </c>
      <c r="O1388" s="139">
        <v>0.1</v>
      </c>
      <c r="P1388" s="3" t="s">
        <v>1852</v>
      </c>
      <c r="Q1388" s="135"/>
      <c r="R1388" s="136"/>
      <c r="S1388" s="135"/>
      <c r="T1388" s="135"/>
      <c r="U1388" s="135"/>
      <c r="V1388" s="135"/>
      <c r="W1388" s="3">
        <f>VLOOKUP(Table1[[#This Row],[Status]],Auxiliar!$B$16:$D$23,3,0)*Table1[[#This Row],[Estimação (horas)]]</f>
        <v>0.05</v>
      </c>
      <c r="X1388" s="135"/>
    </row>
    <row r="1389" spans="2:24" ht="17.399999999999999" hidden="1">
      <c r="B1389" s="40" t="s">
        <v>28</v>
      </c>
      <c r="C1389" s="40" t="s">
        <v>28</v>
      </c>
      <c r="D1389" s="137" t="s">
        <v>387</v>
      </c>
      <c r="E1389" s="128" t="s">
        <v>38</v>
      </c>
      <c r="F1389" s="138" t="s">
        <v>323</v>
      </c>
      <c r="G1389" s="137" t="s">
        <v>404</v>
      </c>
      <c r="H1389" s="131" t="str">
        <f>Table1[[#This Row],[Tabela]]&amp;Table1[[#This Row],[Campo]]</f>
        <v>lt003_entitycod_soc</v>
      </c>
      <c r="I1389" s="3" t="s">
        <v>477</v>
      </c>
      <c r="J1389" s="132">
        <f>VLOOKUP(Table1[[#This Row],[Status]],Auxiliar!$B$16:$C$23,2,0)</f>
        <v>1</v>
      </c>
      <c r="K1389" s="133" t="s">
        <v>1160</v>
      </c>
      <c r="L1389" s="50" t="s">
        <v>1161</v>
      </c>
      <c r="M1389" s="22" t="s">
        <v>1162</v>
      </c>
      <c r="N1389" s="134">
        <v>45491</v>
      </c>
      <c r="O1389" s="139">
        <v>0.1</v>
      </c>
      <c r="P1389" s="138"/>
      <c r="Q1389" s="135"/>
      <c r="R1389" s="136"/>
      <c r="S1389" s="135"/>
      <c r="T1389" s="135"/>
      <c r="U1389" s="135"/>
      <c r="V1389" s="135"/>
      <c r="W1389" s="3">
        <f>VLOOKUP(Table1[[#This Row],[Status]],Auxiliar!$B$16:$D$23,3,0)*Table1[[#This Row],[Estimação (horas)]]</f>
        <v>0.1</v>
      </c>
      <c r="X1389" s="135"/>
    </row>
    <row r="1390" spans="2:24" ht="17.399999999999999" hidden="1">
      <c r="B1390" s="40" t="s">
        <v>28</v>
      </c>
      <c r="C1390" s="40" t="s">
        <v>28</v>
      </c>
      <c r="D1390" s="129" t="s">
        <v>387</v>
      </c>
      <c r="E1390" s="128" t="s">
        <v>38</v>
      </c>
      <c r="F1390" s="130" t="s">
        <v>356</v>
      </c>
      <c r="G1390" s="129" t="s">
        <v>386</v>
      </c>
      <c r="H1390" s="131" t="str">
        <f>Table1[[#This Row],[Tabela]]&amp;Table1[[#This Row],[Campo]]</f>
        <v>lt004_protectiondt_rfrnc</v>
      </c>
      <c r="I1390" s="3" t="s">
        <v>30</v>
      </c>
      <c r="J1390" s="132">
        <f>VLOOKUP(Table1[[#This Row],[Status]],Auxiliar!$B$16:$C$23,2,0)</f>
        <v>7</v>
      </c>
      <c r="K1390" s="133" t="s">
        <v>1160</v>
      </c>
      <c r="L1390" s="50" t="s">
        <v>1161</v>
      </c>
      <c r="M1390" s="22" t="s">
        <v>1162</v>
      </c>
      <c r="N1390" s="134">
        <v>45491</v>
      </c>
      <c r="O1390" s="139">
        <v>0.1</v>
      </c>
      <c r="P1390" s="130"/>
      <c r="Q1390" s="135"/>
      <c r="R1390" s="136"/>
      <c r="S1390" s="135"/>
      <c r="T1390" s="135"/>
      <c r="U1390" s="135"/>
      <c r="V1390" s="135"/>
      <c r="W1390" s="3">
        <f>VLOOKUP(Table1[[#This Row],[Status]],Auxiliar!$B$16:$D$23,3,0)*Table1[[#This Row],[Estimação (horas)]]</f>
        <v>0</v>
      </c>
      <c r="X1390" s="135"/>
    </row>
    <row r="1391" spans="2:24" ht="17.399999999999999" hidden="1">
      <c r="B1391" s="40" t="s">
        <v>28</v>
      </c>
      <c r="C1391" s="40" t="s">
        <v>28</v>
      </c>
      <c r="D1391" s="129" t="s">
        <v>387</v>
      </c>
      <c r="E1391" s="128" t="s">
        <v>38</v>
      </c>
      <c r="F1391" s="130" t="s">
        <v>356</v>
      </c>
      <c r="G1391" s="129" t="s">
        <v>421</v>
      </c>
      <c r="H1391" s="131" t="str">
        <f>Table1[[#This Row],[Tabela]]&amp;Table1[[#This Row],[Campo]]</f>
        <v>lt004_protectionprtctn_id</v>
      </c>
      <c r="I1391" s="3" t="s">
        <v>30</v>
      </c>
      <c r="J1391" s="132">
        <f>VLOOKUP(Table1[[#This Row],[Status]],Auxiliar!$B$16:$C$23,2,0)</f>
        <v>7</v>
      </c>
      <c r="K1391" s="133" t="s">
        <v>1160</v>
      </c>
      <c r="L1391" s="50" t="s">
        <v>1161</v>
      </c>
      <c r="M1391" s="22" t="s">
        <v>1162</v>
      </c>
      <c r="N1391" s="134">
        <v>45491</v>
      </c>
      <c r="O1391" s="139">
        <v>0.1</v>
      </c>
      <c r="P1391" s="130"/>
      <c r="Q1391" s="135"/>
      <c r="R1391" s="136"/>
      <c r="S1391" s="135"/>
      <c r="T1391" s="135"/>
      <c r="U1391" s="135"/>
      <c r="V1391" s="135"/>
      <c r="W1391" s="3">
        <f>VLOOKUP(Table1[[#This Row],[Status]],Auxiliar!$B$16:$D$23,3,0)*Table1[[#This Row],[Estimação (horas)]]</f>
        <v>0</v>
      </c>
      <c r="X1391" s="135"/>
    </row>
    <row r="1392" spans="2:24" ht="17.399999999999999" hidden="1">
      <c r="B1392" s="40" t="s">
        <v>28</v>
      </c>
      <c r="C1392" s="40" t="s">
        <v>28</v>
      </c>
      <c r="D1392" s="129" t="s">
        <v>387</v>
      </c>
      <c r="E1392" s="128" t="s">
        <v>38</v>
      </c>
      <c r="F1392" s="130" t="s">
        <v>356</v>
      </c>
      <c r="G1392" s="129" t="s">
        <v>422</v>
      </c>
      <c r="H1392" s="131" t="str">
        <f>Table1[[#This Row],[Tabela]]&amp;Table1[[#This Row],[Campo]]</f>
        <v>lt004_protectionrl_estt_clltrl_lctn</v>
      </c>
      <c r="I1392" s="3" t="s">
        <v>30</v>
      </c>
      <c r="J1392" s="132">
        <f>VLOOKUP(Table1[[#This Row],[Status]],Auxiliar!$B$16:$C$23,2,0)</f>
        <v>7</v>
      </c>
      <c r="K1392" s="133" t="s">
        <v>1160</v>
      </c>
      <c r="L1392" s="50" t="s">
        <v>1161</v>
      </c>
      <c r="M1392" s="22" t="s">
        <v>1162</v>
      </c>
      <c r="N1392" s="134">
        <v>45491</v>
      </c>
      <c r="O1392" s="139">
        <v>0.1</v>
      </c>
      <c r="P1392" s="130"/>
      <c r="Q1392" s="135"/>
      <c r="R1392" s="136"/>
      <c r="S1392" s="135"/>
      <c r="T1392" s="135"/>
      <c r="U1392" s="135"/>
      <c r="V1392" s="135"/>
      <c r="W1392" s="3">
        <f>VLOOKUP(Table1[[#This Row],[Status]],Auxiliar!$B$16:$D$23,3,0)*Table1[[#This Row],[Estimação (horas)]]</f>
        <v>0</v>
      </c>
      <c r="X1392" s="135"/>
    </row>
    <row r="1393" spans="2:24" ht="17.399999999999999" hidden="1">
      <c r="B1393" s="40" t="s">
        <v>28</v>
      </c>
      <c r="C1393" s="40" t="s">
        <v>28</v>
      </c>
      <c r="D1393" s="129" t="s">
        <v>387</v>
      </c>
      <c r="E1393" s="128" t="s">
        <v>38</v>
      </c>
      <c r="F1393" s="130" t="s">
        <v>356</v>
      </c>
      <c r="G1393" s="129" t="s">
        <v>423</v>
      </c>
      <c r="H1393" s="131" t="str">
        <f>Table1[[#This Row],[Tabela]]&amp;Table1[[#This Row],[Campo]]</f>
        <v>lt004_protectionrl_estt_pst_cd</v>
      </c>
      <c r="I1393" s="3" t="s">
        <v>30</v>
      </c>
      <c r="J1393" s="132">
        <f>VLOOKUP(Table1[[#This Row],[Status]],Auxiliar!$B$16:$C$23,2,0)</f>
        <v>7</v>
      </c>
      <c r="K1393" s="133" t="s">
        <v>1160</v>
      </c>
      <c r="L1393" s="50" t="s">
        <v>1161</v>
      </c>
      <c r="M1393" s="22" t="s">
        <v>1162</v>
      </c>
      <c r="N1393" s="134">
        <v>45491</v>
      </c>
      <c r="O1393" s="139">
        <v>0.1</v>
      </c>
      <c r="P1393" s="130"/>
      <c r="Q1393" s="135"/>
      <c r="R1393" s="136"/>
      <c r="S1393" s="135"/>
      <c r="T1393" s="135"/>
      <c r="U1393" s="135"/>
      <c r="V1393" s="135"/>
      <c r="W1393" s="3">
        <f>VLOOKUP(Table1[[#This Row],[Status]],Auxiliar!$B$16:$D$23,3,0)*Table1[[#This Row],[Estimação (horas)]]</f>
        <v>0</v>
      </c>
      <c r="X1393" s="135"/>
    </row>
    <row r="1394" spans="2:24" ht="17.399999999999999" hidden="1">
      <c r="B1394" s="40" t="s">
        <v>28</v>
      </c>
      <c r="C1394" s="40" t="s">
        <v>28</v>
      </c>
      <c r="D1394" s="129" t="s">
        <v>387</v>
      </c>
      <c r="E1394" s="128" t="s">
        <v>38</v>
      </c>
      <c r="F1394" s="130" t="s">
        <v>356</v>
      </c>
      <c r="G1394" s="129" t="s">
        <v>424</v>
      </c>
      <c r="H1394" s="131" t="str">
        <f>Table1[[#This Row],[Tabela]]&amp;Table1[[#This Row],[Campo]]</f>
        <v>lt004_protectiontyp_prtctn</v>
      </c>
      <c r="I1394" s="3" t="s">
        <v>30</v>
      </c>
      <c r="J1394" s="132">
        <f>VLOOKUP(Table1[[#This Row],[Status]],Auxiliar!$B$16:$C$23,2,0)</f>
        <v>7</v>
      </c>
      <c r="K1394" s="133" t="s">
        <v>1160</v>
      </c>
      <c r="L1394" s="50" t="s">
        <v>1161</v>
      </c>
      <c r="M1394" s="22" t="s">
        <v>1162</v>
      </c>
      <c r="N1394" s="134">
        <v>45491</v>
      </c>
      <c r="O1394" s="139">
        <v>0.1</v>
      </c>
      <c r="P1394" s="130"/>
      <c r="Q1394" s="135"/>
      <c r="R1394" s="136"/>
      <c r="S1394" s="135"/>
      <c r="T1394" s="135"/>
      <c r="U1394" s="135"/>
      <c r="V1394" s="135"/>
      <c r="W1394" s="3">
        <f>VLOOKUP(Table1[[#This Row],[Status]],Auxiliar!$B$16:$D$23,3,0)*Table1[[#This Row],[Estimação (horas)]]</f>
        <v>0</v>
      </c>
      <c r="X1394" s="135"/>
    </row>
    <row r="1395" spans="2:24" ht="17.399999999999999" hidden="1">
      <c r="B1395" s="40" t="s">
        <v>28</v>
      </c>
      <c r="C1395" s="40" t="s">
        <v>28</v>
      </c>
      <c r="D1395" s="129" t="s">
        <v>387</v>
      </c>
      <c r="E1395" s="128" t="s">
        <v>38</v>
      </c>
      <c r="F1395" s="130" t="s">
        <v>356</v>
      </c>
      <c r="G1395" s="129" t="s">
        <v>425</v>
      </c>
      <c r="H1395" s="131" t="str">
        <f>Table1[[#This Row],[Tabela]]&amp;Table1[[#This Row],[Campo]]</f>
        <v>lt004_protectionorgnl_prtctn_vl</v>
      </c>
      <c r="I1395" s="3" t="s">
        <v>30</v>
      </c>
      <c r="J1395" s="132">
        <f>VLOOKUP(Table1[[#This Row],[Status]],Auxiliar!$B$16:$C$23,2,0)</f>
        <v>7</v>
      </c>
      <c r="K1395" s="133" t="s">
        <v>1160</v>
      </c>
      <c r="L1395" s="50" t="s">
        <v>1161</v>
      </c>
      <c r="M1395" s="22" t="s">
        <v>1162</v>
      </c>
      <c r="N1395" s="134">
        <v>45491</v>
      </c>
      <c r="O1395" s="139">
        <v>0.1</v>
      </c>
      <c r="P1395" s="130"/>
      <c r="Q1395" s="135"/>
      <c r="R1395" s="136"/>
      <c r="S1395" s="135"/>
      <c r="T1395" s="135"/>
      <c r="U1395" s="135"/>
      <c r="V1395" s="135"/>
      <c r="W1395" s="3">
        <f>VLOOKUP(Table1[[#This Row],[Status]],Auxiliar!$B$16:$D$23,3,0)*Table1[[#This Row],[Estimação (horas)]]</f>
        <v>0</v>
      </c>
      <c r="X1395" s="135"/>
    </row>
    <row r="1396" spans="2:24" ht="17.399999999999999" hidden="1">
      <c r="B1396" s="40" t="s">
        <v>28</v>
      </c>
      <c r="C1396" s="40" t="s">
        <v>28</v>
      </c>
      <c r="D1396" s="129" t="s">
        <v>387</v>
      </c>
      <c r="E1396" s="128" t="s">
        <v>38</v>
      </c>
      <c r="F1396" s="130" t="s">
        <v>356</v>
      </c>
      <c r="G1396" s="129" t="s">
        <v>426</v>
      </c>
      <c r="H1396" s="131" t="str">
        <f>Table1[[#This Row],[Tabela]]&amp;Table1[[#This Row],[Campo]]</f>
        <v>lt004_protectionprtctn_vl</v>
      </c>
      <c r="I1396" s="3" t="s">
        <v>30</v>
      </c>
      <c r="J1396" s="132">
        <f>VLOOKUP(Table1[[#This Row],[Status]],Auxiliar!$B$16:$C$23,2,0)</f>
        <v>7</v>
      </c>
      <c r="K1396" s="133" t="s">
        <v>1160</v>
      </c>
      <c r="L1396" s="50" t="s">
        <v>1161</v>
      </c>
      <c r="M1396" s="22" t="s">
        <v>1162</v>
      </c>
      <c r="N1396" s="134">
        <v>45491</v>
      </c>
      <c r="O1396" s="139">
        <v>0.1</v>
      </c>
      <c r="P1396" s="130"/>
      <c r="Q1396" s="135"/>
      <c r="R1396" s="136"/>
      <c r="S1396" s="135"/>
      <c r="T1396" s="135"/>
      <c r="U1396" s="135"/>
      <c r="V1396" s="135"/>
      <c r="W1396" s="3">
        <f>VLOOKUP(Table1[[#This Row],[Status]],Auxiliar!$B$16:$D$23,3,0)*Table1[[#This Row],[Estimação (horas)]]</f>
        <v>0</v>
      </c>
      <c r="X1396" s="135"/>
    </row>
    <row r="1397" spans="2:24" ht="17.399999999999999" hidden="1">
      <c r="B1397" s="40" t="s">
        <v>28</v>
      </c>
      <c r="C1397" s="40" t="s">
        <v>28</v>
      </c>
      <c r="D1397" s="137" t="s">
        <v>387</v>
      </c>
      <c r="E1397" s="128" t="s">
        <v>38</v>
      </c>
      <c r="F1397" s="138" t="s">
        <v>356</v>
      </c>
      <c r="G1397" t="s">
        <v>404</v>
      </c>
      <c r="H1397" s="131" t="str">
        <f>Table1[[#This Row],[Tabela]]&amp;Table1[[#This Row],[Campo]]</f>
        <v>lt004_protectioncod_soc</v>
      </c>
      <c r="I1397" s="3" t="s">
        <v>30</v>
      </c>
      <c r="J1397" s="132">
        <f>VLOOKUP(Table1[[#This Row],[Status]],Auxiliar!$B$16:$C$23,2,0)</f>
        <v>7</v>
      </c>
      <c r="K1397" s="133" t="s">
        <v>1160</v>
      </c>
      <c r="L1397" s="50" t="s">
        <v>1161</v>
      </c>
      <c r="M1397" s="22" t="s">
        <v>1162</v>
      </c>
      <c r="N1397" s="134">
        <v>45491</v>
      </c>
      <c r="O1397" s="139">
        <v>0.1</v>
      </c>
      <c r="P1397" s="138"/>
      <c r="Q1397" s="135"/>
      <c r="R1397" s="136"/>
      <c r="S1397" s="135"/>
      <c r="T1397" s="135"/>
      <c r="U1397" s="135"/>
      <c r="V1397" s="135"/>
      <c r="W1397" s="3">
        <f>VLOOKUP(Table1[[#This Row],[Status]],Auxiliar!$B$16:$D$23,3,0)*Table1[[#This Row],[Estimação (horas)]]</f>
        <v>0</v>
      </c>
      <c r="X1397" s="135"/>
    </row>
    <row r="1398" spans="2:24" ht="17.399999999999999" hidden="1">
      <c r="B1398" s="40" t="s">
        <v>28</v>
      </c>
      <c r="C1398" s="40" t="s">
        <v>28</v>
      </c>
      <c r="D1398" s="137" t="s">
        <v>387</v>
      </c>
      <c r="E1398" s="128" t="s">
        <v>38</v>
      </c>
      <c r="F1398" s="130" t="s">
        <v>427</v>
      </c>
      <c r="G1398" s="129" t="s">
        <v>386</v>
      </c>
      <c r="H1398" s="131" t="str">
        <f>Table1[[#This Row],[Tabela]]&amp;Table1[[#This Row],[Campo]]</f>
        <v>lt005_instr_entdt_rfrnc</v>
      </c>
      <c r="I1398" s="3" t="s">
        <v>30</v>
      </c>
      <c r="J1398" s="132">
        <f>VLOOKUP(Table1[[#This Row],[Status]],Auxiliar!$B$16:$C$23,2,0)</f>
        <v>7</v>
      </c>
      <c r="K1398" s="133" t="s">
        <v>1160</v>
      </c>
      <c r="L1398" s="50" t="s">
        <v>1161</v>
      </c>
      <c r="M1398" s="22" t="s">
        <v>1162</v>
      </c>
      <c r="N1398" s="134">
        <v>45491</v>
      </c>
      <c r="O1398" s="139">
        <v>0.1</v>
      </c>
      <c r="P1398" s="130"/>
      <c r="Q1398" s="135"/>
      <c r="R1398" s="136"/>
      <c r="S1398" s="135"/>
      <c r="T1398" s="135"/>
      <c r="U1398" s="135"/>
      <c r="V1398" s="135"/>
      <c r="W1398" s="3">
        <f>VLOOKUP(Table1[[#This Row],[Status]],Auxiliar!$B$16:$D$23,3,0)*Table1[[#This Row],[Estimação (horas)]]</f>
        <v>0</v>
      </c>
      <c r="X1398" s="135"/>
    </row>
    <row r="1399" spans="2:24" ht="17.399999999999999" hidden="1">
      <c r="B1399" s="40" t="s">
        <v>28</v>
      </c>
      <c r="C1399" s="40" t="s">
        <v>28</v>
      </c>
      <c r="D1399" s="137" t="s">
        <v>387</v>
      </c>
      <c r="E1399" s="128" t="s">
        <v>38</v>
      </c>
      <c r="F1399" s="130" t="s">
        <v>427</v>
      </c>
      <c r="G1399" s="129" t="s">
        <v>413</v>
      </c>
      <c r="H1399" s="131" t="str">
        <f>Table1[[#This Row],[Tabela]]&amp;Table1[[#This Row],[Campo]]</f>
        <v>lt005_instr_ententty_id</v>
      </c>
      <c r="I1399" s="3" t="s">
        <v>30</v>
      </c>
      <c r="J1399" s="132">
        <f>VLOOKUP(Table1[[#This Row],[Status]],Auxiliar!$B$16:$C$23,2,0)</f>
        <v>7</v>
      </c>
      <c r="K1399" s="133" t="s">
        <v>1160</v>
      </c>
      <c r="L1399" s="50" t="s">
        <v>1161</v>
      </c>
      <c r="M1399" s="22" t="s">
        <v>1162</v>
      </c>
      <c r="N1399" s="134">
        <v>45491</v>
      </c>
      <c r="O1399" s="139">
        <v>0.1</v>
      </c>
      <c r="P1399" s="130"/>
      <c r="Q1399" s="135"/>
      <c r="R1399" s="136"/>
      <c r="S1399" s="135"/>
      <c r="T1399" s="135"/>
      <c r="U1399" s="135"/>
      <c r="V1399" s="135"/>
      <c r="W1399" s="3">
        <f>VLOOKUP(Table1[[#This Row],[Status]],Auxiliar!$B$16:$D$23,3,0)*Table1[[#This Row],[Estimação (horas)]]</f>
        <v>0</v>
      </c>
      <c r="X1399" s="135"/>
    </row>
    <row r="1400" spans="2:24" ht="17.399999999999999" hidden="1">
      <c r="B1400" s="40" t="s">
        <v>28</v>
      </c>
      <c r="C1400" s="40" t="s">
        <v>28</v>
      </c>
      <c r="D1400" s="137" t="s">
        <v>387</v>
      </c>
      <c r="E1400" s="128" t="s">
        <v>38</v>
      </c>
      <c r="F1400" s="130" t="s">
        <v>427</v>
      </c>
      <c r="G1400" s="129" t="s">
        <v>388</v>
      </c>
      <c r="H1400" s="131" t="str">
        <f>Table1[[#This Row],[Tabela]]&amp;Table1[[#This Row],[Campo]]</f>
        <v>lt005_instr_entinstrmnt_id</v>
      </c>
      <c r="I1400" s="3" t="s">
        <v>30</v>
      </c>
      <c r="J1400" s="132">
        <f>VLOOKUP(Table1[[#This Row],[Status]],Auxiliar!$B$16:$C$23,2,0)</f>
        <v>7</v>
      </c>
      <c r="K1400" s="133" t="s">
        <v>1160</v>
      </c>
      <c r="L1400" s="50" t="s">
        <v>1161</v>
      </c>
      <c r="M1400" s="22" t="s">
        <v>1162</v>
      </c>
      <c r="N1400" s="134">
        <v>45491</v>
      </c>
      <c r="O1400" s="139">
        <v>0.1</v>
      </c>
      <c r="P1400" s="130"/>
      <c r="Q1400" s="135"/>
      <c r="R1400" s="136"/>
      <c r="S1400" s="135"/>
      <c r="T1400" s="135"/>
      <c r="U1400" s="135"/>
      <c r="V1400" s="135"/>
      <c r="W1400" s="3">
        <f>VLOOKUP(Table1[[#This Row],[Status]],Auxiliar!$B$16:$D$23,3,0)*Table1[[#This Row],[Estimação (horas)]]</f>
        <v>0</v>
      </c>
      <c r="X1400" s="135"/>
    </row>
    <row r="1401" spans="2:24" ht="17.399999999999999" hidden="1">
      <c r="B1401" s="40" t="s">
        <v>28</v>
      </c>
      <c r="C1401" s="40" t="s">
        <v>28</v>
      </c>
      <c r="D1401" s="137" t="s">
        <v>387</v>
      </c>
      <c r="E1401" s="128" t="s">
        <v>38</v>
      </c>
      <c r="F1401" s="130" t="s">
        <v>427</v>
      </c>
      <c r="G1401" s="129" t="s">
        <v>404</v>
      </c>
      <c r="H1401" s="131" t="str">
        <f>Table1[[#This Row],[Tabela]]&amp;Table1[[#This Row],[Campo]]</f>
        <v>lt005_instr_entcod_soc</v>
      </c>
      <c r="I1401" s="3" t="s">
        <v>30</v>
      </c>
      <c r="J1401" s="132">
        <f>VLOOKUP(Table1[[#This Row],[Status]],Auxiliar!$B$16:$C$23,2,0)</f>
        <v>7</v>
      </c>
      <c r="K1401" s="133" t="s">
        <v>1160</v>
      </c>
      <c r="L1401" s="50" t="s">
        <v>1161</v>
      </c>
      <c r="M1401" s="22" t="s">
        <v>1162</v>
      </c>
      <c r="N1401" s="134">
        <v>45491</v>
      </c>
      <c r="O1401" s="139">
        <v>0.1</v>
      </c>
      <c r="P1401" s="130"/>
      <c r="Q1401" s="135"/>
      <c r="R1401" s="136"/>
      <c r="S1401" s="135"/>
      <c r="T1401" s="135"/>
      <c r="U1401" s="135"/>
      <c r="V1401" s="135"/>
      <c r="W1401" s="3">
        <f>VLOOKUP(Table1[[#This Row],[Status]],Auxiliar!$B$16:$D$23,3,0)*Table1[[#This Row],[Estimação (horas)]]</f>
        <v>0</v>
      </c>
      <c r="X1401" s="135"/>
    </row>
    <row r="1402" spans="2:24" ht="17.399999999999999" hidden="1">
      <c r="B1402" s="40" t="s">
        <v>28</v>
      </c>
      <c r="C1402" s="40" t="s">
        <v>28</v>
      </c>
      <c r="D1402" s="137" t="s">
        <v>387</v>
      </c>
      <c r="E1402" s="128" t="s">
        <v>38</v>
      </c>
      <c r="F1402" s="130" t="s">
        <v>427</v>
      </c>
      <c r="G1402" s="129" t="s">
        <v>428</v>
      </c>
      <c r="H1402" s="131" t="str">
        <f>Table1[[#This Row],[Tabela]]&amp;Table1[[#This Row],[Campo]]</f>
        <v>lt005_instr_entmn_entty_id</v>
      </c>
      <c r="I1402" s="3" t="s">
        <v>30</v>
      </c>
      <c r="J1402" s="132">
        <f>VLOOKUP(Table1[[#This Row],[Status]],Auxiliar!$B$16:$C$23,2,0)</f>
        <v>7</v>
      </c>
      <c r="K1402" s="133" t="s">
        <v>1160</v>
      </c>
      <c r="L1402" s="50" t="s">
        <v>1161</v>
      </c>
      <c r="M1402" s="22" t="s">
        <v>1162</v>
      </c>
      <c r="N1402" s="134">
        <v>45491</v>
      </c>
      <c r="O1402" s="139">
        <v>0.1</v>
      </c>
      <c r="P1402" s="130"/>
      <c r="Q1402" s="135"/>
      <c r="R1402" s="136"/>
      <c r="S1402" s="135"/>
      <c r="T1402" s="135"/>
      <c r="U1402" s="135"/>
      <c r="V1402" s="135"/>
      <c r="W1402" s="3">
        <f>VLOOKUP(Table1[[#This Row],[Status]],Auxiliar!$B$16:$D$23,3,0)*Table1[[#This Row],[Estimação (horas)]]</f>
        <v>0</v>
      </c>
      <c r="X1402" s="135"/>
    </row>
    <row r="1403" spans="2:24" ht="17.399999999999999" hidden="1">
      <c r="B1403" s="40" t="s">
        <v>28</v>
      </c>
      <c r="C1403" s="40" t="s">
        <v>28</v>
      </c>
      <c r="D1403" s="137" t="s">
        <v>387</v>
      </c>
      <c r="E1403" s="128" t="s">
        <v>38</v>
      </c>
      <c r="F1403" s="130" t="s">
        <v>429</v>
      </c>
      <c r="G1403" s="129" t="s">
        <v>386</v>
      </c>
      <c r="H1403" s="131" t="str">
        <f>Table1[[#This Row],[Tabela]]&amp;Table1[[#This Row],[Campo]]</f>
        <v>lt006_instr_protdt_rfrnc</v>
      </c>
      <c r="I1403" s="3" t="s">
        <v>30</v>
      </c>
      <c r="J1403" s="132">
        <f>VLOOKUP(Table1[[#This Row],[Status]],Auxiliar!$B$16:$C$23,2,0)</f>
        <v>7</v>
      </c>
      <c r="K1403" s="133" t="s">
        <v>1160</v>
      </c>
      <c r="L1403" s="50" t="s">
        <v>1161</v>
      </c>
      <c r="M1403" s="22" t="s">
        <v>1162</v>
      </c>
      <c r="N1403" s="134">
        <v>45491</v>
      </c>
      <c r="O1403" s="139">
        <v>0.1</v>
      </c>
      <c r="P1403" s="130"/>
      <c r="Q1403" s="135"/>
      <c r="R1403" s="136"/>
      <c r="S1403" s="135"/>
      <c r="T1403" s="135"/>
      <c r="U1403" s="135"/>
      <c r="V1403" s="135"/>
      <c r="W1403" s="3">
        <f>VLOOKUP(Table1[[#This Row],[Status]],Auxiliar!$B$16:$D$23,3,0)*Table1[[#This Row],[Estimação (horas)]]</f>
        <v>0</v>
      </c>
      <c r="X1403" s="135"/>
    </row>
    <row r="1404" spans="2:24" ht="17.399999999999999" hidden="1">
      <c r="B1404" s="40" t="s">
        <v>28</v>
      </c>
      <c r="C1404" s="40" t="s">
        <v>28</v>
      </c>
      <c r="D1404" s="137" t="s">
        <v>387</v>
      </c>
      <c r="E1404" s="128" t="s">
        <v>38</v>
      </c>
      <c r="F1404" s="130" t="s">
        <v>429</v>
      </c>
      <c r="G1404" s="129" t="s">
        <v>388</v>
      </c>
      <c r="H1404" s="131" t="str">
        <f>Table1[[#This Row],[Tabela]]&amp;Table1[[#This Row],[Campo]]</f>
        <v>lt006_instr_protinstrmnt_id</v>
      </c>
      <c r="I1404" s="3" t="s">
        <v>30</v>
      </c>
      <c r="J1404" s="132">
        <f>VLOOKUP(Table1[[#This Row],[Status]],Auxiliar!$B$16:$C$23,2,0)</f>
        <v>7</v>
      </c>
      <c r="K1404" s="133" t="s">
        <v>1160</v>
      </c>
      <c r="L1404" s="50" t="s">
        <v>1161</v>
      </c>
      <c r="M1404" s="22" t="s">
        <v>1162</v>
      </c>
      <c r="N1404" s="134">
        <v>45491</v>
      </c>
      <c r="O1404" s="139">
        <v>0.1</v>
      </c>
      <c r="P1404" s="130"/>
      <c r="Q1404" s="135"/>
      <c r="R1404" s="136"/>
      <c r="S1404" s="135"/>
      <c r="T1404" s="135"/>
      <c r="U1404" s="135"/>
      <c r="V1404" s="135"/>
      <c r="W1404" s="3">
        <f>VLOOKUP(Table1[[#This Row],[Status]],Auxiliar!$B$16:$D$23,3,0)*Table1[[#This Row],[Estimação (horas)]]</f>
        <v>0</v>
      </c>
      <c r="X1404" s="135"/>
    </row>
    <row r="1405" spans="2:24" ht="17.399999999999999" hidden="1">
      <c r="B1405" s="40" t="s">
        <v>28</v>
      </c>
      <c r="C1405" s="40" t="s">
        <v>28</v>
      </c>
      <c r="D1405" s="137" t="s">
        <v>387</v>
      </c>
      <c r="E1405" s="128" t="s">
        <v>38</v>
      </c>
      <c r="F1405" s="130" t="s">
        <v>429</v>
      </c>
      <c r="G1405" s="129" t="s">
        <v>421</v>
      </c>
      <c r="H1405" s="131" t="str">
        <f>Table1[[#This Row],[Tabela]]&amp;Table1[[#This Row],[Campo]]</f>
        <v>lt006_instr_protprtctn_id</v>
      </c>
      <c r="I1405" s="3" t="s">
        <v>30</v>
      </c>
      <c r="J1405" s="132">
        <f>VLOOKUP(Table1[[#This Row],[Status]],Auxiliar!$B$16:$C$23,2,0)</f>
        <v>7</v>
      </c>
      <c r="K1405" s="133" t="s">
        <v>1160</v>
      </c>
      <c r="L1405" s="50" t="s">
        <v>1161</v>
      </c>
      <c r="M1405" s="22" t="s">
        <v>1162</v>
      </c>
      <c r="N1405" s="134">
        <v>45491</v>
      </c>
      <c r="O1405" s="139">
        <v>0.1</v>
      </c>
      <c r="P1405" s="130"/>
      <c r="Q1405" s="135"/>
      <c r="R1405" s="136"/>
      <c r="S1405" s="135"/>
      <c r="T1405" s="135"/>
      <c r="U1405" s="135"/>
      <c r="V1405" s="135"/>
      <c r="W1405" s="3">
        <f>VLOOKUP(Table1[[#This Row],[Status]],Auxiliar!$B$16:$D$23,3,0)*Table1[[#This Row],[Estimação (horas)]]</f>
        <v>0</v>
      </c>
      <c r="X1405" s="135"/>
    </row>
    <row r="1406" spans="2:24" ht="17.399999999999999" hidden="1">
      <c r="B1406" s="40" t="s">
        <v>28</v>
      </c>
      <c r="C1406" s="40" t="s">
        <v>28</v>
      </c>
      <c r="D1406" s="137" t="s">
        <v>387</v>
      </c>
      <c r="E1406" s="128" t="s">
        <v>38</v>
      </c>
      <c r="F1406" s="130" t="s">
        <v>429</v>
      </c>
      <c r="G1406" s="129" t="s">
        <v>430</v>
      </c>
      <c r="H1406" s="131" t="str">
        <f>Table1[[#This Row],[Tabela]]&amp;Table1[[#This Row],[Campo]]</f>
        <v>lt006_instr_protprtctn_allctd_vl</v>
      </c>
      <c r="I1406" s="3" t="s">
        <v>30</v>
      </c>
      <c r="J1406" s="132">
        <f>VLOOKUP(Table1[[#This Row],[Status]],Auxiliar!$B$16:$C$23,2,0)</f>
        <v>7</v>
      </c>
      <c r="K1406" s="133" t="s">
        <v>1160</v>
      </c>
      <c r="L1406" s="50" t="s">
        <v>1161</v>
      </c>
      <c r="M1406" s="22" t="s">
        <v>1162</v>
      </c>
      <c r="N1406" s="134">
        <v>45491</v>
      </c>
      <c r="O1406" s="139">
        <v>0.1</v>
      </c>
      <c r="P1406" s="130"/>
      <c r="Q1406" s="135"/>
      <c r="R1406" s="136"/>
      <c r="S1406" s="135"/>
      <c r="T1406" s="135"/>
      <c r="U1406" s="135"/>
      <c r="V1406" s="135"/>
      <c r="W1406" s="3">
        <f>VLOOKUP(Table1[[#This Row],[Status]],Auxiliar!$B$16:$D$23,3,0)*Table1[[#This Row],[Estimação (horas)]]</f>
        <v>0</v>
      </c>
      <c r="X1406" s="135"/>
    </row>
    <row r="1407" spans="2:24" ht="17.399999999999999" hidden="1">
      <c r="B1407" s="40" t="s">
        <v>28</v>
      </c>
      <c r="C1407" s="40" t="s">
        <v>28</v>
      </c>
      <c r="D1407" s="137" t="s">
        <v>387</v>
      </c>
      <c r="E1407" s="128" t="s">
        <v>38</v>
      </c>
      <c r="F1407" s="138" t="s">
        <v>429</v>
      </c>
      <c r="G1407" s="137" t="s">
        <v>404</v>
      </c>
      <c r="H1407" s="131" t="str">
        <f>Table1[[#This Row],[Tabela]]&amp;Table1[[#This Row],[Campo]]</f>
        <v>lt006_instr_protcod_soc</v>
      </c>
      <c r="I1407" s="3" t="s">
        <v>30</v>
      </c>
      <c r="J1407" s="132">
        <f>VLOOKUP(Table1[[#This Row],[Status]],Auxiliar!$B$16:$C$23,2,0)</f>
        <v>7</v>
      </c>
      <c r="K1407" s="133" t="s">
        <v>1160</v>
      </c>
      <c r="L1407" s="50" t="s">
        <v>1161</v>
      </c>
      <c r="M1407" s="22" t="s">
        <v>1162</v>
      </c>
      <c r="N1407" s="134">
        <v>45491</v>
      </c>
      <c r="O1407" s="139">
        <v>0.1</v>
      </c>
      <c r="P1407" s="138"/>
      <c r="Q1407" s="135"/>
      <c r="R1407" s="136"/>
      <c r="S1407" s="135"/>
      <c r="T1407" s="135"/>
      <c r="U1407" s="135"/>
      <c r="V1407" s="135"/>
      <c r="W1407" s="3">
        <f>VLOOKUP(Table1[[#This Row],[Status]],Auxiliar!$B$16:$D$23,3,0)*Table1[[#This Row],[Estimação (horas)]]</f>
        <v>0</v>
      </c>
      <c r="X1407" s="135"/>
    </row>
    <row r="1408" spans="2:24" ht="17.399999999999999" hidden="1">
      <c r="B1408" s="129" t="s">
        <v>28</v>
      </c>
      <c r="C1408" s="129" t="s">
        <v>178</v>
      </c>
      <c r="D1408" s="14" t="s">
        <v>1225</v>
      </c>
      <c r="E1408" s="3" t="s">
        <v>38</v>
      </c>
      <c r="F1408" s="130" t="s">
        <v>211</v>
      </c>
      <c r="G1408" s="129" t="s">
        <v>214</v>
      </c>
      <c r="H1408" s="131" t="str">
        <f>Table1[[#This Row],[Tabela]]&amp;Table1[[#This Row],[Campo]]</f>
        <v>modesg_inp_emss_nacenome_pais</v>
      </c>
      <c r="I1408" s="130" t="s">
        <v>476</v>
      </c>
      <c r="J1408" s="132">
        <f>VLOOKUP(Table1[[#This Row],[Status]],Auxiliar!$B$16:$C$23,2,0)</f>
        <v>0</v>
      </c>
      <c r="K1408" s="133" t="s">
        <v>1181</v>
      </c>
      <c r="L1408" s="133" t="s">
        <v>1188</v>
      </c>
      <c r="M1408" s="22" t="s">
        <v>1162</v>
      </c>
      <c r="N1408" s="134">
        <v>45501</v>
      </c>
      <c r="O1408" s="22">
        <f>INDEX(Auxiliar!$D$5:$F$13,MATCH(Table1[[#This Row],[Tipologia_Testes]],Auxiliar!$B$5:$B$13,0),MATCH(Table1[[#This Row],[Complexidade]],Auxiliar!$D$4:$F$4,0))</f>
        <v>0.5</v>
      </c>
      <c r="P1408" s="130"/>
      <c r="Q1408" s="135"/>
      <c r="R1408" s="136"/>
      <c r="S1408" s="135"/>
      <c r="T1408" s="135"/>
      <c r="U1408" s="135"/>
      <c r="V1408" s="135"/>
      <c r="W1408" s="3">
        <f>VLOOKUP(Table1[[#This Row],[Status]],Auxiliar!$B$16:$D$23,3,0)*Table1[[#This Row],[Estimação (horas)]]</f>
        <v>0</v>
      </c>
      <c r="X1408" s="135"/>
    </row>
    <row r="1409" spans="2:24" ht="17.399999999999999" hidden="1">
      <c r="B1409" s="129" t="s">
        <v>28</v>
      </c>
      <c r="C1409" s="129" t="s">
        <v>178</v>
      </c>
      <c r="D1409" s="14" t="s">
        <v>1225</v>
      </c>
      <c r="E1409" s="3" t="s">
        <v>38</v>
      </c>
      <c r="F1409" s="130" t="s">
        <v>211</v>
      </c>
      <c r="G1409" s="129" t="s">
        <v>510</v>
      </c>
      <c r="H1409" s="131" t="str">
        <f>Table1[[#This Row],[Tabela]]&amp;Table1[[#This Row],[Campo]]</f>
        <v>modesg_inp_emss_nacearea_atividade</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c r="B1410" s="129" t="s">
        <v>28</v>
      </c>
      <c r="C1410" s="129" t="s">
        <v>178</v>
      </c>
      <c r="D1410" s="14" t="s">
        <v>1225</v>
      </c>
      <c r="E1410" s="3" t="s">
        <v>38</v>
      </c>
      <c r="F1410" s="130" t="s">
        <v>211</v>
      </c>
      <c r="G1410" s="129" t="s">
        <v>511</v>
      </c>
      <c r="H1410" s="131" t="str">
        <f>Table1[[#This Row],[Tabela]]&amp;Table1[[#This Row],[Campo]]</f>
        <v>modesg_inp_emss_nacetipo_atividade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c r="B1411" s="129" t="s">
        <v>28</v>
      </c>
      <c r="C1411" s="129" t="s">
        <v>178</v>
      </c>
      <c r="D1411" s="14" t="s">
        <v>1225</v>
      </c>
      <c r="E1411" s="3" t="s">
        <v>38</v>
      </c>
      <c r="F1411" s="130" t="s">
        <v>211</v>
      </c>
      <c r="G1411" s="129" t="s">
        <v>512</v>
      </c>
      <c r="H1411" s="131" t="str">
        <f>Table1[[#This Row],[Tabela]]&amp;Table1[[#This Row],[Campo]]</f>
        <v>modesg_inp_emss_nacesub_tipo_atividade_1</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c r="B1412" s="129" t="s">
        <v>28</v>
      </c>
      <c r="C1412" s="129" t="s">
        <v>178</v>
      </c>
      <c r="D1412" s="14" t="s">
        <v>1225</v>
      </c>
      <c r="E1412" s="3" t="s">
        <v>38</v>
      </c>
      <c r="F1412" s="130" t="s">
        <v>211</v>
      </c>
      <c r="G1412" s="129" t="s">
        <v>513</v>
      </c>
      <c r="H1412" s="131" t="str">
        <f>Table1[[#This Row],[Tabela]]&amp;Table1[[#This Row],[Campo]]</f>
        <v>modesg_inp_emss_nacesub_tipo_atividade_2</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c r="B1413" s="129" t="s">
        <v>28</v>
      </c>
      <c r="C1413" s="129" t="s">
        <v>178</v>
      </c>
      <c r="D1413" s="14" t="s">
        <v>1225</v>
      </c>
      <c r="E1413" s="3" t="s">
        <v>38</v>
      </c>
      <c r="F1413" s="130" t="s">
        <v>211</v>
      </c>
      <c r="G1413" s="129" t="s">
        <v>514</v>
      </c>
      <c r="H1413" s="131" t="str">
        <f>Table1[[#This Row],[Tabela]]&amp;Table1[[#This Row],[Campo]]</f>
        <v>modesg_inp_emss_naceunidades_unidade_funcional</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c r="B1414" s="129" t="s">
        <v>28</v>
      </c>
      <c r="C1414" s="129" t="s">
        <v>178</v>
      </c>
      <c r="D1414" s="14" t="s">
        <v>1225</v>
      </c>
      <c r="E1414" s="3" t="s">
        <v>38</v>
      </c>
      <c r="F1414" s="130" t="s">
        <v>211</v>
      </c>
      <c r="G1414" s="129" t="s">
        <v>515</v>
      </c>
      <c r="H1414" s="131" t="str">
        <f>Table1[[#This Row],[Tabela]]&amp;Table1[[#This Row],[Campo]]</f>
        <v>modesg_inp_emss_nacefator_emissao</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c r="B1415" s="129" t="s">
        <v>28</v>
      </c>
      <c r="C1415" s="129" t="s">
        <v>178</v>
      </c>
      <c r="D1415" s="14" t="s">
        <v>1225</v>
      </c>
      <c r="E1415" s="3" t="s">
        <v>38</v>
      </c>
      <c r="F1415" s="130" t="s">
        <v>206</v>
      </c>
      <c r="G1415" s="129" t="s">
        <v>516</v>
      </c>
      <c r="H1415" s="131" t="str">
        <f>Table1[[#This Row],[Tabela]]&amp;Table1[[#This Row],[Campo]]</f>
        <v>modesg_inp_km_medios_emss_vclsmedia_scp1_emss</v>
      </c>
      <c r="I1415" s="130" t="s">
        <v>476</v>
      </c>
      <c r="J1415" s="132">
        <f>VLOOKUP(Table1[[#This Row],[Status]],Auxiliar!$B$16:$C$23,2,0)</f>
        <v>0</v>
      </c>
      <c r="K1415" s="22" t="s">
        <v>1181</v>
      </c>
      <c r="L1415" s="133" t="s">
        <v>1188</v>
      </c>
      <c r="M1415" s="22" t="s">
        <v>1162</v>
      </c>
      <c r="N1415" s="134">
        <v>45491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c r="B1416" s="129" t="s">
        <v>28</v>
      </c>
      <c r="C1416" s="129" t="s">
        <v>178</v>
      </c>
      <c r="D1416" s="14" t="s">
        <v>1225</v>
      </c>
      <c r="E1416" s="3" t="s">
        <v>38</v>
      </c>
      <c r="F1416" s="130" t="s">
        <v>206</v>
      </c>
      <c r="G1416" s="129" t="s">
        <v>517</v>
      </c>
      <c r="H1416" s="131" t="str">
        <f>Table1[[#This Row],[Tabela]]&amp;Table1[[#This Row],[Campo]]</f>
        <v>modesg_inp_km_medios_emss_vclsmedia_scp2_emss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c r="B1417" s="137" t="s">
        <v>28</v>
      </c>
      <c r="C1417" s="137" t="s">
        <v>178</v>
      </c>
      <c r="D1417" s="14" t="s">
        <v>1225</v>
      </c>
      <c r="E1417" s="3" t="s">
        <v>38</v>
      </c>
      <c r="F1417" s="138" t="s">
        <v>206</v>
      </c>
      <c r="G1417" s="137" t="s">
        <v>518</v>
      </c>
      <c r="H1417" s="131" t="str">
        <f>Table1[[#This Row],[Tabela]]&amp;Table1[[#This Row],[Campo]]</f>
        <v>modesg_inp_km_medios_emss_vclsmedia_scp3_emss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3" t="s">
        <v>1194</v>
      </c>
      <c r="Q1417" s="135"/>
      <c r="R1417" s="136"/>
      <c r="S1417" s="135"/>
      <c r="T1417" s="135"/>
      <c r="U1417" s="135"/>
      <c r="V1417" s="135"/>
      <c r="W1417" s="3">
        <f>VLOOKUP(Table1[[#This Row],[Status]],Auxiliar!$B$16:$D$23,3,0)*Table1[[#This Row],[Estimação (horas)]]</f>
        <v>0</v>
      </c>
      <c r="X1417"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M9:M1417</xm:sqref>
        </x14:dataValidation>
        <x14:dataValidation type="list" allowBlank="1" showInputMessage="1" showErrorMessage="1">
          <x14:formula1>
            <xm:f>Auxiliar!$B$5:$B$13</xm:f>
          </x14:formula1>
          <xm:sqref>K9:K1417</xm:sqref>
        </x14:dataValidation>
        <x14:dataValidation type="list" allowBlank="1" showInputMessage="1" showErrorMessage="1">
          <x14:formula1>
            <xm:f>Auxiliar!$B$16:$B$23</xm:f>
          </x14:formula1>
          <xm:sqref>I9:I1417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1280</v>
      </c>
      <c r="B1" s="15" t="s">
        <v>1281</v>
      </c>
      <c r="C1" s="15" t="s">
        <v>1282</v>
      </c>
      <c r="D1" s="15" t="s">
        <v>1283</v>
      </c>
      <c r="E1" s="15" t="s">
        <v>1284</v>
      </c>
      <c r="F1" s="15" t="s">
        <v>1285</v>
      </c>
      <c r="G1" s="15" t="s">
        <v>1286</v>
      </c>
      <c r="H1" s="15" t="s">
        <v>1287</v>
      </c>
      <c r="I1" s="15" t="s">
        <v>1288</v>
      </c>
      <c r="J1" s="15" t="s">
        <v>1289</v>
      </c>
      <c r="K1" s="15" t="s">
        <v>1290</v>
      </c>
    </row>
    <row r="2" spans="1:11">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c r="A19" s="17" t="s">
        <v>1345</v>
      </c>
      <c r="B19" s="15" t="s">
        <v>1346</v>
      </c>
      <c r="C19" s="15" t="s">
        <v>1347</v>
      </c>
      <c r="D19" s="15" t="s">
        <v>1316</v>
      </c>
      <c r="E19" s="15" t="s">
        <v>1348</v>
      </c>
      <c r="F19" s="15" t="s">
        <v>1329</v>
      </c>
      <c r="G19" s="15" t="s">
        <v>1311</v>
      </c>
      <c r="H19" s="15" t="s">
        <v>1319</v>
      </c>
      <c r="I19" s="15">
        <v>2002411</v>
      </c>
      <c r="J19" s="15">
        <v>2002411</v>
      </c>
      <c r="K19" s="15">
        <v>100</v>
      </c>
    </row>
    <row r="20" spans="1:11">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c r="A55" s="17" t="s">
        <v>1440</v>
      </c>
      <c r="B55" s="15" t="s">
        <v>1441</v>
      </c>
      <c r="C55" s="15" t="s">
        <v>1442</v>
      </c>
      <c r="D55" s="15" t="s">
        <v>1316</v>
      </c>
      <c r="E55" s="15" t="s">
        <v>1443</v>
      </c>
      <c r="F55" s="15" t="s">
        <v>1404</v>
      </c>
      <c r="G55" s="15" t="s">
        <v>1385</v>
      </c>
      <c r="H55" s="15" t="s">
        <v>485</v>
      </c>
      <c r="I55" s="15">
        <v>2003033</v>
      </c>
      <c r="J55" s="15">
        <v>0</v>
      </c>
      <c r="K55" s="15">
        <v>0</v>
      </c>
    </row>
    <row r="56" spans="1:11">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c r="A60" s="17" t="s">
        <v>1455</v>
      </c>
      <c r="B60" s="15" t="s">
        <v>1456</v>
      </c>
      <c r="C60" s="15" t="s">
        <v>1457</v>
      </c>
      <c r="D60" s="15" t="s">
        <v>1316</v>
      </c>
      <c r="E60" s="15" t="s">
        <v>1458</v>
      </c>
      <c r="F60" s="15" t="s">
        <v>1404</v>
      </c>
      <c r="G60" s="15" t="s">
        <v>1385</v>
      </c>
      <c r="H60" s="15" t="s">
        <v>485</v>
      </c>
      <c r="I60" s="15">
        <v>2003033</v>
      </c>
      <c r="J60" s="15">
        <v>0</v>
      </c>
      <c r="K60" s="15">
        <v>0</v>
      </c>
    </row>
    <row r="61" spans="1:11">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c r="A68" s="17" t="s">
        <v>1479</v>
      </c>
      <c r="B68" s="15" t="s">
        <v>1480</v>
      </c>
      <c r="C68" s="15" t="s">
        <v>1481</v>
      </c>
      <c r="D68" s="15" t="s">
        <v>1316</v>
      </c>
      <c r="E68" s="15" t="s">
        <v>1482</v>
      </c>
      <c r="F68" s="15" t="s">
        <v>1404</v>
      </c>
      <c r="G68" s="15" t="s">
        <v>1385</v>
      </c>
      <c r="H68" s="15" t="s">
        <v>485</v>
      </c>
      <c r="I68" s="15">
        <v>2003033</v>
      </c>
      <c r="J68" s="15">
        <v>0</v>
      </c>
      <c r="K68" s="15">
        <v>0</v>
      </c>
    </row>
    <row r="69" spans="1:11">
      <c r="A69" s="17" t="s">
        <v>1483</v>
      </c>
      <c r="B69" s="15" t="s">
        <v>1484</v>
      </c>
      <c r="C69" s="15" t="s">
        <v>1485</v>
      </c>
      <c r="D69" s="15" t="s">
        <v>1316</v>
      </c>
      <c r="E69" s="15" t="s">
        <v>1486</v>
      </c>
      <c r="F69" s="15" t="s">
        <v>1404</v>
      </c>
      <c r="G69" s="15" t="s">
        <v>1385</v>
      </c>
      <c r="H69" s="15" t="s">
        <v>485</v>
      </c>
      <c r="I69" s="15">
        <v>2003033</v>
      </c>
      <c r="J69" s="15">
        <v>0</v>
      </c>
      <c r="K69" s="15">
        <v>0</v>
      </c>
    </row>
    <row r="70" spans="1:11">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c r="A75" s="17" t="s">
        <v>1502</v>
      </c>
      <c r="B75" s="15" t="s">
        <v>1503</v>
      </c>
      <c r="C75" s="15" t="s">
        <v>1504</v>
      </c>
      <c r="D75" s="15" t="s">
        <v>1316</v>
      </c>
      <c r="E75" s="15" t="s">
        <v>1505</v>
      </c>
      <c r="F75" s="15" t="s">
        <v>1404</v>
      </c>
      <c r="G75" s="15" t="s">
        <v>1385</v>
      </c>
      <c r="H75" s="15" t="s">
        <v>485</v>
      </c>
      <c r="I75" s="15">
        <v>2003033</v>
      </c>
      <c r="J75" s="15">
        <v>0</v>
      </c>
      <c r="K75" s="15">
        <v>0</v>
      </c>
    </row>
    <row r="76" spans="1:11">
      <c r="A76" s="17" t="s">
        <v>1506</v>
      </c>
      <c r="B76" s="15" t="s">
        <v>1507</v>
      </c>
      <c r="C76" s="15" t="s">
        <v>1508</v>
      </c>
      <c r="D76" s="15" t="s">
        <v>1316</v>
      </c>
      <c r="E76" s="15" t="s">
        <v>1509</v>
      </c>
      <c r="F76" s="15" t="s">
        <v>1404</v>
      </c>
      <c r="G76" s="15" t="s">
        <v>1385</v>
      </c>
      <c r="H76" s="15" t="s">
        <v>485</v>
      </c>
      <c r="I76" s="15">
        <v>2003033</v>
      </c>
      <c r="J76" s="15">
        <v>0</v>
      </c>
      <c r="K76" s="15">
        <v>0</v>
      </c>
    </row>
    <row r="77" spans="1:11">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c r="A79" s="17" t="s">
        <v>1515</v>
      </c>
      <c r="B79" s="15" t="s">
        <v>1516</v>
      </c>
      <c r="C79" s="15" t="s">
        <v>1517</v>
      </c>
      <c r="D79" s="15" t="s">
        <v>1316</v>
      </c>
      <c r="E79" s="15" t="s">
        <v>1518</v>
      </c>
      <c r="F79" s="15" t="s">
        <v>1404</v>
      </c>
      <c r="G79" s="15" t="s">
        <v>1385</v>
      </c>
      <c r="H79" s="15" t="s">
        <v>485</v>
      </c>
      <c r="I79" s="15">
        <v>2003033</v>
      </c>
      <c r="J79" s="15">
        <v>0</v>
      </c>
      <c r="K79" s="15">
        <v>0</v>
      </c>
    </row>
    <row r="80" spans="1:11">
      <c r="A80" s="17" t="s">
        <v>1519</v>
      </c>
      <c r="B80" s="15" t="s">
        <v>1520</v>
      </c>
      <c r="C80" s="15" t="s">
        <v>1521</v>
      </c>
      <c r="D80" s="15" t="s">
        <v>1316</v>
      </c>
      <c r="E80" s="15" t="s">
        <v>1522</v>
      </c>
      <c r="F80" s="15" t="s">
        <v>1404</v>
      </c>
      <c r="G80" s="15" t="s">
        <v>1385</v>
      </c>
      <c r="H80" s="15" t="s">
        <v>485</v>
      </c>
      <c r="I80" s="15">
        <v>2003033</v>
      </c>
      <c r="J80" s="15">
        <v>0</v>
      </c>
      <c r="K80" s="15">
        <v>0</v>
      </c>
    </row>
    <row r="81" spans="1:11">
      <c r="A81" s="17" t="s">
        <v>1345</v>
      </c>
      <c r="B81" s="15" t="s">
        <v>1523</v>
      </c>
      <c r="C81" s="15" t="s">
        <v>1524</v>
      </c>
      <c r="D81" s="15" t="s">
        <v>1316</v>
      </c>
      <c r="E81" s="15" t="s">
        <v>1348</v>
      </c>
      <c r="F81" s="15" t="s">
        <v>1371</v>
      </c>
      <c r="G81" s="15" t="s">
        <v>1385</v>
      </c>
      <c r="H81" s="15" t="s">
        <v>1319</v>
      </c>
      <c r="I81" s="15">
        <v>2003033</v>
      </c>
      <c r="J81" s="15">
        <v>2003033</v>
      </c>
      <c r="K81" s="15">
        <v>100</v>
      </c>
    </row>
    <row r="82" spans="1:11">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c r="A109" s="17" t="s">
        <v>1440</v>
      </c>
      <c r="B109" s="15" t="s">
        <v>1584</v>
      </c>
      <c r="C109" s="15" t="s">
        <v>1585</v>
      </c>
      <c r="D109" s="15" t="s">
        <v>1316</v>
      </c>
      <c r="E109" s="15" t="s">
        <v>1443</v>
      </c>
      <c r="F109" s="15" t="s">
        <v>1569</v>
      </c>
      <c r="G109" s="15" t="s">
        <v>1566</v>
      </c>
      <c r="H109" s="15" t="s">
        <v>485</v>
      </c>
      <c r="I109" s="15">
        <v>2002411</v>
      </c>
      <c r="J109" s="15">
        <v>0</v>
      </c>
      <c r="K109" s="15">
        <v>0</v>
      </c>
    </row>
    <row r="110" spans="1:11">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c r="A112" s="17" t="s">
        <v>1455</v>
      </c>
      <c r="B112" s="15" t="s">
        <v>1590</v>
      </c>
      <c r="C112" s="15" t="s">
        <v>1591</v>
      </c>
      <c r="D112" s="15" t="s">
        <v>1316</v>
      </c>
      <c r="E112" s="15" t="s">
        <v>1458</v>
      </c>
      <c r="F112" s="15" t="s">
        <v>1569</v>
      </c>
      <c r="G112" s="15" t="s">
        <v>1566</v>
      </c>
      <c r="H112" s="15" t="s">
        <v>485</v>
      </c>
      <c r="I112" s="15">
        <v>2002411</v>
      </c>
      <c r="J112" s="15">
        <v>0</v>
      </c>
      <c r="K112" s="15">
        <v>0</v>
      </c>
    </row>
    <row r="113" spans="1:11">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c r="A116" s="17" t="s">
        <v>1479</v>
      </c>
      <c r="B116" s="15" t="s">
        <v>1598</v>
      </c>
      <c r="C116" s="15" t="s">
        <v>1599</v>
      </c>
      <c r="D116" s="15" t="s">
        <v>1316</v>
      </c>
      <c r="E116" s="15" t="s">
        <v>1482</v>
      </c>
      <c r="F116" s="15" t="s">
        <v>1569</v>
      </c>
      <c r="G116" s="15" t="s">
        <v>1566</v>
      </c>
      <c r="H116" s="15" t="s">
        <v>485</v>
      </c>
      <c r="I116" s="15">
        <v>2002411</v>
      </c>
      <c r="J116" s="15">
        <v>0</v>
      </c>
      <c r="K116" s="15">
        <v>0</v>
      </c>
    </row>
    <row r="117" spans="1:11">
      <c r="A117" s="17" t="s">
        <v>1483</v>
      </c>
      <c r="B117" s="15" t="s">
        <v>1600</v>
      </c>
      <c r="C117" s="15" t="s">
        <v>1601</v>
      </c>
      <c r="D117" s="15" t="s">
        <v>1316</v>
      </c>
      <c r="E117" s="15" t="s">
        <v>1486</v>
      </c>
      <c r="F117" s="15" t="s">
        <v>1569</v>
      </c>
      <c r="G117" s="15" t="s">
        <v>1566</v>
      </c>
      <c r="H117" s="15" t="s">
        <v>485</v>
      </c>
      <c r="I117" s="15">
        <v>2002411</v>
      </c>
      <c r="J117" s="15">
        <v>0</v>
      </c>
      <c r="K117" s="15">
        <v>0</v>
      </c>
    </row>
    <row r="118" spans="1:11">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c r="A121" s="17" t="s">
        <v>1502</v>
      </c>
      <c r="B121" s="15" t="s">
        <v>1608</v>
      </c>
      <c r="C121" s="15" t="s">
        <v>1609</v>
      </c>
      <c r="D121" s="15" t="s">
        <v>1316</v>
      </c>
      <c r="E121" s="15" t="s">
        <v>1505</v>
      </c>
      <c r="F121" s="15" t="s">
        <v>1569</v>
      </c>
      <c r="G121" s="15" t="s">
        <v>1566</v>
      </c>
      <c r="H121" s="15" t="s">
        <v>485</v>
      </c>
      <c r="I121" s="15">
        <v>2002411</v>
      </c>
      <c r="J121" s="15">
        <v>0</v>
      </c>
      <c r="K121" s="15">
        <v>0</v>
      </c>
    </row>
    <row r="122" spans="1:11">
      <c r="A122" s="17" t="s">
        <v>1506</v>
      </c>
      <c r="B122" s="15" t="s">
        <v>1610</v>
      </c>
      <c r="C122" s="15" t="s">
        <v>1611</v>
      </c>
      <c r="D122" s="15" t="s">
        <v>1316</v>
      </c>
      <c r="E122" s="15" t="s">
        <v>1509</v>
      </c>
      <c r="F122" s="15" t="s">
        <v>1569</v>
      </c>
      <c r="G122" s="15" t="s">
        <v>1566</v>
      </c>
      <c r="H122" s="15" t="s">
        <v>485</v>
      </c>
      <c r="I122" s="15">
        <v>2002411</v>
      </c>
      <c r="J122" s="15">
        <v>0</v>
      </c>
      <c r="K122" s="15">
        <v>0</v>
      </c>
    </row>
    <row r="123" spans="1:11">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c r="A124" s="17" t="s">
        <v>1515</v>
      </c>
      <c r="B124" s="15" t="s">
        <v>1614</v>
      </c>
      <c r="C124" s="15" t="s">
        <v>1615</v>
      </c>
      <c r="D124" s="15" t="s">
        <v>1316</v>
      </c>
      <c r="E124" s="15" t="s">
        <v>1518</v>
      </c>
      <c r="F124" s="15" t="s">
        <v>1569</v>
      </c>
      <c r="G124" s="15" t="s">
        <v>1566</v>
      </c>
      <c r="H124" s="15" t="s">
        <v>485</v>
      </c>
      <c r="I124" s="15">
        <v>2002411</v>
      </c>
      <c r="J124" s="15">
        <v>0</v>
      </c>
      <c r="K124" s="15">
        <v>0</v>
      </c>
    </row>
    <row r="125" spans="1:11">
      <c r="A125" s="17" t="s">
        <v>1519</v>
      </c>
      <c r="B125" s="15" t="s">
        <v>1616</v>
      </c>
      <c r="C125" s="15" t="s">
        <v>1617</v>
      </c>
      <c r="D125" s="15" t="s">
        <v>1316</v>
      </c>
      <c r="E125" s="15" t="s">
        <v>1522</v>
      </c>
      <c r="F125" s="15" t="s">
        <v>1569</v>
      </c>
      <c r="G125" s="15" t="s">
        <v>1566</v>
      </c>
      <c r="H125" s="15" t="s">
        <v>485</v>
      </c>
      <c r="I125" s="15">
        <v>2002411</v>
      </c>
      <c r="J125" s="15">
        <v>0</v>
      </c>
      <c r="K125" s="15">
        <v>0</v>
      </c>
    </row>
    <row r="126" spans="1:11">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c r="A186" s="17" t="s">
        <v>1440</v>
      </c>
      <c r="B186" s="15" t="s">
        <v>1744</v>
      </c>
      <c r="C186" s="15" t="s">
        <v>1745</v>
      </c>
      <c r="D186" s="15" t="s">
        <v>1624</v>
      </c>
      <c r="E186" s="15" t="s">
        <v>1443</v>
      </c>
      <c r="F186" s="15" t="s">
        <v>1625</v>
      </c>
      <c r="G186" s="15" t="s">
        <v>1626</v>
      </c>
      <c r="H186" s="15" t="s">
        <v>485</v>
      </c>
      <c r="I186" s="15">
        <v>0</v>
      </c>
      <c r="J186" s="15">
        <v>0</v>
      </c>
      <c r="K186" s="15">
        <v>0</v>
      </c>
    </row>
    <row r="187" spans="1:11">
      <c r="A187" s="17" t="s">
        <v>1440</v>
      </c>
      <c r="B187" s="15" t="s">
        <v>1746</v>
      </c>
      <c r="C187" s="15" t="s">
        <v>1747</v>
      </c>
      <c r="D187" s="15" t="s">
        <v>1624</v>
      </c>
      <c r="E187" s="15" t="s">
        <v>1443</v>
      </c>
      <c r="F187" s="15" t="s">
        <v>1625</v>
      </c>
      <c r="G187" s="15" t="s">
        <v>1626</v>
      </c>
      <c r="H187" s="15" t="s">
        <v>485</v>
      </c>
      <c r="I187" s="15">
        <v>0</v>
      </c>
      <c r="J187" s="15">
        <v>0</v>
      </c>
      <c r="K187" s="15">
        <v>0</v>
      </c>
    </row>
    <row r="188" spans="1:11">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c r="A191" s="17" t="s">
        <v>1455</v>
      </c>
      <c r="B191" s="15" t="s">
        <v>1754</v>
      </c>
      <c r="C191" s="15" t="s">
        <v>1755</v>
      </c>
      <c r="D191" s="15" t="s">
        <v>1624</v>
      </c>
      <c r="E191" s="15" t="s">
        <v>1458</v>
      </c>
      <c r="F191" s="15" t="s">
        <v>1625</v>
      </c>
      <c r="G191" s="15" t="s">
        <v>1626</v>
      </c>
      <c r="H191" s="15" t="s">
        <v>485</v>
      </c>
      <c r="I191" s="15">
        <v>0</v>
      </c>
      <c r="J191" s="15">
        <v>0</v>
      </c>
      <c r="K191" s="15">
        <v>0</v>
      </c>
    </row>
    <row r="192" spans="1:11">
      <c r="A192" s="17" t="s">
        <v>1455</v>
      </c>
      <c r="B192" s="15" t="s">
        <v>1756</v>
      </c>
      <c r="C192" s="15" t="s">
        <v>1757</v>
      </c>
      <c r="D192" s="15" t="s">
        <v>1624</v>
      </c>
      <c r="E192" s="15" t="s">
        <v>1458</v>
      </c>
      <c r="F192" s="15" t="s">
        <v>1625</v>
      </c>
      <c r="G192" s="15" t="s">
        <v>1626</v>
      </c>
      <c r="H192" s="15" t="s">
        <v>485</v>
      </c>
      <c r="I192" s="15">
        <v>0</v>
      </c>
      <c r="J192" s="15">
        <v>0</v>
      </c>
      <c r="K192" s="15">
        <v>0</v>
      </c>
    </row>
    <row r="193" spans="1:11">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c r="A204" s="17" t="s">
        <v>1479</v>
      </c>
      <c r="B204" s="15" t="s">
        <v>1780</v>
      </c>
      <c r="C204" s="15" t="s">
        <v>1781</v>
      </c>
      <c r="D204" s="15" t="s">
        <v>1624</v>
      </c>
      <c r="E204" s="15" t="s">
        <v>1482</v>
      </c>
      <c r="F204" s="15" t="s">
        <v>1625</v>
      </c>
      <c r="G204" s="15" t="s">
        <v>1626</v>
      </c>
      <c r="H204" s="15" t="s">
        <v>485</v>
      </c>
      <c r="I204" s="15">
        <v>0</v>
      </c>
      <c r="J204" s="15">
        <v>0</v>
      </c>
      <c r="K204" s="15">
        <v>0</v>
      </c>
    </row>
    <row r="205" spans="1:11">
      <c r="A205" s="17" t="s">
        <v>1479</v>
      </c>
      <c r="B205" s="15" t="s">
        <v>1782</v>
      </c>
      <c r="C205" s="15" t="s">
        <v>1783</v>
      </c>
      <c r="D205" s="15" t="s">
        <v>1624</v>
      </c>
      <c r="E205" s="15" t="s">
        <v>1482</v>
      </c>
      <c r="F205" s="15" t="s">
        <v>1625</v>
      </c>
      <c r="G205" s="15" t="s">
        <v>1626</v>
      </c>
      <c r="H205" s="15" t="s">
        <v>485</v>
      </c>
      <c r="I205" s="15">
        <v>0</v>
      </c>
      <c r="J205" s="15">
        <v>0</v>
      </c>
      <c r="K205" s="15">
        <v>0</v>
      </c>
    </row>
    <row r="206" spans="1:11">
      <c r="A206" s="17" t="s">
        <v>1479</v>
      </c>
      <c r="B206" s="15" t="s">
        <v>1784</v>
      </c>
      <c r="C206" s="15" t="s">
        <v>1785</v>
      </c>
      <c r="D206" s="15" t="s">
        <v>1624</v>
      </c>
      <c r="E206" s="15" t="s">
        <v>1482</v>
      </c>
      <c r="F206" s="15" t="s">
        <v>1625</v>
      </c>
      <c r="G206" s="15" t="s">
        <v>1626</v>
      </c>
      <c r="H206" s="15" t="s">
        <v>485</v>
      </c>
      <c r="I206" s="15">
        <v>0</v>
      </c>
      <c r="J206" s="15">
        <v>0</v>
      </c>
      <c r="K206" s="15">
        <v>0</v>
      </c>
    </row>
    <row r="207" spans="1:11">
      <c r="A207" s="17" t="s">
        <v>1483</v>
      </c>
      <c r="B207" s="15" t="s">
        <v>1786</v>
      </c>
      <c r="C207" s="15" t="s">
        <v>1787</v>
      </c>
      <c r="D207" s="15" t="s">
        <v>1624</v>
      </c>
      <c r="E207" s="15" t="s">
        <v>1486</v>
      </c>
      <c r="F207" s="15" t="s">
        <v>1625</v>
      </c>
      <c r="G207" s="15" t="s">
        <v>1626</v>
      </c>
      <c r="H207" s="15" t="s">
        <v>485</v>
      </c>
      <c r="I207" s="15">
        <v>0</v>
      </c>
      <c r="J207" s="15">
        <v>0</v>
      </c>
      <c r="K207" s="15">
        <v>0</v>
      </c>
    </row>
    <row r="208" spans="1:11">
      <c r="A208" s="17" t="s">
        <v>1483</v>
      </c>
      <c r="B208" s="15" t="s">
        <v>1788</v>
      </c>
      <c r="C208" s="15" t="s">
        <v>1789</v>
      </c>
      <c r="D208" s="15" t="s">
        <v>1624</v>
      </c>
      <c r="E208" s="15" t="s">
        <v>1486</v>
      </c>
      <c r="F208" s="15" t="s">
        <v>1625</v>
      </c>
      <c r="G208" s="15" t="s">
        <v>1626</v>
      </c>
      <c r="H208" s="15" t="s">
        <v>485</v>
      </c>
      <c r="I208" s="15">
        <v>0</v>
      </c>
      <c r="J208" s="15">
        <v>0</v>
      </c>
      <c r="K208" s="15">
        <v>0</v>
      </c>
    </row>
    <row r="209" spans="1:11">
      <c r="A209" s="17" t="s">
        <v>1483</v>
      </c>
      <c r="B209" s="15" t="s">
        <v>1790</v>
      </c>
      <c r="C209" s="15" t="s">
        <v>1791</v>
      </c>
      <c r="D209" s="15" t="s">
        <v>1624</v>
      </c>
      <c r="E209" s="15" t="s">
        <v>1486</v>
      </c>
      <c r="F209" s="15" t="s">
        <v>1625</v>
      </c>
      <c r="G209" s="15" t="s">
        <v>1626</v>
      </c>
      <c r="H209" s="15" t="s">
        <v>485</v>
      </c>
      <c r="I209" s="15">
        <v>0</v>
      </c>
      <c r="J209" s="15">
        <v>0</v>
      </c>
      <c r="K209" s="15">
        <v>0</v>
      </c>
    </row>
    <row r="210" spans="1:11">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1824</v>
      </c>
    </row>
    <row r="3" spans="2:10" ht="17.399999999999999">
      <c r="B3" s="18" t="s">
        <v>1825</v>
      </c>
      <c r="D3" t="s">
        <v>1140</v>
      </c>
    </row>
    <row r="4" spans="2:10" ht="17.399999999999999">
      <c r="B4" s="65" t="s">
        <v>1826</v>
      </c>
      <c r="C4" s="65" t="s">
        <v>1827</v>
      </c>
      <c r="D4" s="64" t="s">
        <v>1162</v>
      </c>
      <c r="E4" s="64" t="s">
        <v>1172</v>
      </c>
      <c r="F4" s="64" t="s">
        <v>1153</v>
      </c>
      <c r="H4" s="32" t="s">
        <v>1162</v>
      </c>
      <c r="I4" s="32" t="s">
        <v>1172</v>
      </c>
      <c r="J4" s="32" t="s">
        <v>1153</v>
      </c>
    </row>
    <row r="5" spans="2:10" ht="34.799999999999997">
      <c r="B5" s="3" t="s">
        <v>1151</v>
      </c>
      <c r="C5" s="5" t="s">
        <v>1828</v>
      </c>
      <c r="D5">
        <v>8</v>
      </c>
      <c r="E5">
        <v>8</v>
      </c>
      <c r="F5">
        <v>8</v>
      </c>
      <c r="H5" s="32">
        <v>1</v>
      </c>
      <c r="I5" s="32">
        <v>3</v>
      </c>
      <c r="J5" s="32">
        <v>8</v>
      </c>
    </row>
    <row r="6" spans="2:10" ht="34.799999999999997">
      <c r="B6" s="3" t="s">
        <v>1154</v>
      </c>
      <c r="C6" s="5" t="s">
        <v>1829</v>
      </c>
      <c r="D6">
        <v>2</v>
      </c>
      <c r="E6">
        <v>4</v>
      </c>
      <c r="F6">
        <v>8</v>
      </c>
      <c r="H6" s="32">
        <v>1</v>
      </c>
      <c r="I6" s="32">
        <v>3</v>
      </c>
      <c r="J6" s="32">
        <v>4</v>
      </c>
    </row>
    <row r="7" spans="2:10" ht="17.399999999999999">
      <c r="B7" s="3" t="s">
        <v>1155</v>
      </c>
      <c r="C7" s="5" t="s">
        <v>1830</v>
      </c>
      <c r="D7">
        <v>2</v>
      </c>
      <c r="E7">
        <v>4</v>
      </c>
      <c r="F7">
        <v>8</v>
      </c>
      <c r="H7" s="32">
        <v>1</v>
      </c>
      <c r="I7" s="32">
        <v>1</v>
      </c>
      <c r="J7" s="32">
        <v>2</v>
      </c>
    </row>
    <row r="8" spans="2:10" ht="17.399999999999999">
      <c r="B8" s="29" t="s">
        <v>1156</v>
      </c>
      <c r="C8" s="5" t="s">
        <v>1831</v>
      </c>
      <c r="D8">
        <v>2</v>
      </c>
      <c r="E8">
        <v>4</v>
      </c>
      <c r="F8">
        <v>8</v>
      </c>
      <c r="H8" s="32">
        <v>2</v>
      </c>
      <c r="I8" s="32">
        <v>4</v>
      </c>
      <c r="J8" s="32">
        <v>4</v>
      </c>
    </row>
    <row r="9" spans="2:10" ht="17.399999999999999">
      <c r="B9" s="30" t="s">
        <v>1160</v>
      </c>
      <c r="C9" s="5" t="s">
        <v>1832</v>
      </c>
      <c r="D9">
        <v>1</v>
      </c>
      <c r="E9">
        <v>1</v>
      </c>
      <c r="F9">
        <v>1</v>
      </c>
      <c r="H9" s="32"/>
      <c r="I9" s="32"/>
      <c r="J9" s="32"/>
    </row>
    <row r="10" spans="2:10" ht="52.2">
      <c r="B10" s="3" t="s">
        <v>1158</v>
      </c>
      <c r="C10" s="5" t="s">
        <v>1833</v>
      </c>
      <c r="D10">
        <v>0.1</v>
      </c>
      <c r="E10">
        <v>0.1</v>
      </c>
      <c r="F10">
        <v>0.1</v>
      </c>
      <c r="H10" s="32">
        <v>0.1</v>
      </c>
      <c r="I10" s="32">
        <v>0.5</v>
      </c>
      <c r="J10" s="32">
        <v>0.5</v>
      </c>
    </row>
    <row r="11" spans="2:10" ht="17.399999999999999">
      <c r="B11" s="30" t="s">
        <v>1159</v>
      </c>
      <c r="C11" s="5" t="s">
        <v>1834</v>
      </c>
      <c r="D11">
        <v>1</v>
      </c>
      <c r="E11">
        <v>2</v>
      </c>
      <c r="F11">
        <v>2</v>
      </c>
      <c r="H11" s="32"/>
      <c r="I11" s="32"/>
      <c r="J11" s="32"/>
    </row>
    <row r="12" spans="2:10" ht="17.399999999999999">
      <c r="B12" s="30" t="s">
        <v>1219</v>
      </c>
      <c r="C12" s="5" t="s">
        <v>1835</v>
      </c>
      <c r="D12">
        <v>0.5</v>
      </c>
      <c r="E12">
        <v>0.5</v>
      </c>
      <c r="F12">
        <v>0.5</v>
      </c>
      <c r="H12" s="32">
        <v>0.5</v>
      </c>
      <c r="I12" s="32">
        <v>0.5</v>
      </c>
      <c r="J12" s="32">
        <v>0.5</v>
      </c>
    </row>
    <row r="13" spans="2:10" ht="34.799999999999997">
      <c r="B13" s="35" t="s">
        <v>1181</v>
      </c>
      <c r="C13" s="5" t="s">
        <v>1836</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1837</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1838</v>
      </c>
      <c r="B20" s="26" t="s">
        <v>479</v>
      </c>
      <c r="C20">
        <f t="shared" si="0"/>
        <v>4</v>
      </c>
      <c r="D20" s="111">
        <v>0.25</v>
      </c>
    </row>
    <row r="21" spans="1:4" ht="17.399999999999999">
      <c r="A21" t="s">
        <v>1839</v>
      </c>
      <c r="B21" s="20" t="s">
        <v>480</v>
      </c>
      <c r="C21">
        <f t="shared" si="0"/>
        <v>5</v>
      </c>
      <c r="D21" s="111">
        <v>0.25</v>
      </c>
    </row>
    <row r="22" spans="1:4" ht="17.399999999999999">
      <c r="B22" s="20" t="s">
        <v>482</v>
      </c>
      <c r="C22">
        <f t="shared" si="0"/>
        <v>6</v>
      </c>
      <c r="D22" s="111">
        <v>0.25</v>
      </c>
    </row>
    <row r="23" spans="1:4" ht="17.399999999999999">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http://schemas.microsoft.com/sharepoint/v3"/>
    <ds:schemaRef ds:uri="http://schemas.openxmlformats.org/package/2006/metadata/core-properties"/>
    <ds:schemaRef ds:uri="http://purl.org/dc/dcmitype/"/>
    <ds:schemaRef ds:uri="6ea7b29d-57ec-408d-9ea9-cf73b04f66d5"/>
    <ds:schemaRef ds:uri="http://purl.org/dc/elements/1.1/"/>
    <ds:schemaRef ds:uri="http://www.w3.org/XML/1998/namespace"/>
    <ds:schemaRef ds:uri="http://schemas.microsoft.com/office/2006/documentManagement/types"/>
    <ds:schemaRef ds:uri="http://purl.org/dc/terms/"/>
    <ds:schemaRef ds:uri="http://schemas.microsoft.com/office/infopath/2007/PartnerControls"/>
    <ds:schemaRef ds:uri="0683c779-04fc-4b63-89c9-6c25ffa1c0a4"/>
    <ds:schemaRef ds:uri="http://schemas.microsoft.com/office/2006/metadata/properties"/>
  </ds:schemaRefs>
</ds:datastoreItem>
</file>

<file path=customXml/itemProps3.xml><?xml version="1.0" encoding="utf-8"?>
<ds:datastoreItem xmlns:ds="http://schemas.openxmlformats.org/officeDocument/2006/customXml" ds:itemID="{B08AC73B-1A62-44B3-8C11-6287E5AFF978}"/>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2024-08-01T20:03:12Z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