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Download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7" r:id="rId10"/>
    <pivotCache cacheId="40" r:id="rId11"/>
    <pivotCache cacheId="43" r:id="rId12"/>
    <pivotCache cacheId="46" r:id="rId13"/>
    <pivotCache cacheId="49" r:id="rId14"/>
    <pivotCache cacheId="52" r:id="rId15"/>
    <pivotCache cacheId="55"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58" i="1" l="1"/>
  <c r="U25" i="15" l="1"/>
  <c r="O128" i="1" l="1"/>
  <c r="W128" i="1" s="1"/>
  <c r="J128" i="1"/>
  <c r="H128" i="1"/>
  <c r="O127" i="1"/>
  <c r="W127" i="1" s="1"/>
  <c r="J127" i="1"/>
  <c r="H127" i="1"/>
  <c r="A129" i="20" l="1"/>
  <c r="H129" i="20" s="1"/>
  <c r="G129" i="20" s="1"/>
  <c r="A107" i="17"/>
  <c r="K107" i="17" s="1"/>
  <c r="O129" i="1"/>
  <c r="W129" i="1" s="1"/>
  <c r="K129" i="20" s="1"/>
  <c r="L129" i="20" s="1"/>
  <c r="J129" i="1"/>
  <c r="H129" i="1"/>
  <c r="O126" i="1"/>
  <c r="W126" i="1" s="1"/>
  <c r="J126" i="1"/>
  <c r="H126" i="1"/>
  <c r="G107" i="17" l="1"/>
  <c r="I129" i="20"/>
  <c r="J129" i="20" s="1"/>
  <c r="N129" i="20" s="1"/>
  <c r="O129" i="20" s="1"/>
  <c r="J107" i="17"/>
  <c r="L107" i="17"/>
  <c r="A498" i="17" l="1"/>
  <c r="A497" i="17"/>
  <c r="K497" i="17" s="1"/>
  <c r="A496" i="17"/>
  <c r="K496" i="17" s="1"/>
  <c r="A495" i="17"/>
  <c r="J495" i="17" s="1"/>
  <c r="A494" i="17"/>
  <c r="A493" i="17"/>
  <c r="K493" i="17" s="1"/>
  <c r="A524" i="20"/>
  <c r="H524" i="20" s="1"/>
  <c r="G524" i="20" s="1"/>
  <c r="A523" i="20"/>
  <c r="H523" i="20" s="1"/>
  <c r="G523" i="20" s="1"/>
  <c r="A522" i="20"/>
  <c r="A521" i="20"/>
  <c r="H521" i="20" s="1"/>
  <c r="G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3" i="17"/>
  <c r="J494" i="17"/>
  <c r="K494" i="17"/>
  <c r="L494" i="17"/>
  <c r="J497" i="17"/>
  <c r="H522" i="20"/>
  <c r="G522" i="20" s="1"/>
  <c r="J496" i="17" l="1"/>
  <c r="L493" i="17"/>
  <c r="L497" i="17"/>
  <c r="L495" i="17"/>
  <c r="L496" i="17"/>
  <c r="I520" i="20"/>
  <c r="J520" i="20" s="1"/>
  <c r="I524" i="20"/>
  <c r="J524" i="20" s="1"/>
  <c r="K523" i="20"/>
  <c r="L523" i="20" s="1"/>
  <c r="K521" i="20"/>
  <c r="L521" i="20" s="1"/>
  <c r="K520" i="20"/>
  <c r="L520" i="20" s="1"/>
  <c r="I523" i="20"/>
  <c r="J523" i="20" s="1"/>
  <c r="K522" i="20"/>
  <c r="L522" i="20" s="1"/>
  <c r="K495" i="17"/>
  <c r="H520" i="20"/>
  <c r="G520" i="20" s="1"/>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96" i="17" l="1"/>
  <c r="G494" i="17"/>
  <c r="G497" i="17"/>
  <c r="G495" i="17"/>
  <c r="G493" i="17"/>
  <c r="S12" i="20"/>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9" i="1" l="1"/>
  <c r="G590" i="20"/>
  <c r="G563" i="17" s="1"/>
  <c r="G588" i="20"/>
  <c r="G561" i="17" s="1"/>
  <c r="G589" i="20"/>
  <c r="G562" i="17" s="1"/>
  <c r="G591" i="20"/>
  <c r="G564" i="17"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G195" i="20"/>
  <c r="G174" i="17" s="1"/>
  <c r="G89" i="20"/>
  <c r="G68" i="17" s="1"/>
  <c r="J386" i="1"/>
  <c r="J793" i="1"/>
  <c r="J792" i="1"/>
  <c r="J794" i="1"/>
  <c r="J791" i="1"/>
  <c r="G198" i="20"/>
  <c r="G177" i="17" s="1"/>
  <c r="G200" i="20"/>
  <c r="G179" i="17" s="1"/>
  <c r="G197" i="20"/>
  <c r="G176" i="17" s="1"/>
  <c r="G201" i="20"/>
  <c r="G180" i="17" s="1"/>
  <c r="G196" i="20"/>
  <c r="G175" i="17" s="1"/>
  <c r="G199" i="20"/>
  <c r="G178" i="17"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G206" i="20"/>
  <c r="G183" i="17" s="1"/>
  <c r="G272" i="20"/>
  <c r="G249" i="17" s="1"/>
  <c r="G337" i="20"/>
  <c r="G314" i="17" s="1"/>
  <c r="G399" i="20"/>
  <c r="G374" i="17" s="1"/>
  <c r="G378" i="19"/>
  <c r="G177" i="19"/>
  <c r="G530" i="19"/>
  <c r="G92" i="19"/>
  <c r="G162" i="19"/>
  <c r="G227" i="19"/>
  <c r="G291" i="19"/>
  <c r="G355" i="19"/>
  <c r="G420" i="19"/>
  <c r="G485" i="19"/>
  <c r="G129" i="19"/>
  <c r="G526" i="19"/>
  <c r="G86" i="19"/>
  <c r="G155" i="19"/>
  <c r="G220" i="19"/>
  <c r="G284" i="19"/>
  <c r="G502" i="20"/>
  <c r="G475" i="17" s="1"/>
  <c r="G403" i="19"/>
  <c r="G140" i="19"/>
  <c r="G213" i="19"/>
  <c r="G277" i="19"/>
  <c r="G341" i="19"/>
  <c r="G406" i="19"/>
  <c r="G605" i="19"/>
  <c r="G494" i="20"/>
  <c r="G467" i="17" s="1"/>
  <c r="G419" i="19"/>
  <c r="G132" i="19"/>
  <c r="G74" i="19"/>
  <c r="G133" i="19"/>
  <c r="G206" i="19"/>
  <c r="G270" i="19"/>
  <c r="G434" i="19"/>
  <c r="G30" i="20"/>
  <c r="G11" i="17" s="1"/>
  <c r="G218" i="19"/>
  <c r="G45" i="19"/>
  <c r="G60" i="19"/>
  <c r="G118" i="19"/>
  <c r="G182" i="19"/>
  <c r="G247" i="19"/>
  <c r="G311" i="19"/>
  <c r="G376" i="19"/>
  <c r="G440" i="19"/>
  <c r="G82" i="19"/>
  <c r="G143" i="19"/>
  <c r="G47" i="20"/>
  <c r="G26" i="17" s="1"/>
  <c r="G472" i="20"/>
  <c r="G445" i="17" s="1"/>
  <c r="G316" i="19"/>
  <c r="G381" i="19"/>
  <c r="G445" i="19"/>
  <c r="G510" i="19"/>
  <c r="G547" i="19"/>
  <c r="G105" i="20"/>
  <c r="G84" i="17" s="1"/>
  <c r="G169" i="20"/>
  <c r="G148" i="17" s="1"/>
  <c r="G242" i="20"/>
  <c r="G219" i="17" s="1"/>
  <c r="G307" i="20"/>
  <c r="G284" i="17" s="1"/>
  <c r="G377" i="20"/>
  <c r="G352" i="17" s="1"/>
  <c r="G441" i="20"/>
  <c r="G416" i="17" s="1"/>
  <c r="G63" i="20"/>
  <c r="G42" i="17" s="1"/>
  <c r="G490" i="20"/>
  <c r="G463" i="17" s="1"/>
  <c r="G334" i="19"/>
  <c r="G399" i="19"/>
  <c r="G464" i="19"/>
  <c r="G524" i="19"/>
  <c r="G556" i="19"/>
  <c r="G114" i="20"/>
  <c r="G93" i="17" s="1"/>
  <c r="G329" i="19"/>
  <c r="G112" i="19"/>
  <c r="G168" i="19"/>
  <c r="G217" i="19"/>
  <c r="G249" i="19"/>
  <c r="G370" i="19"/>
  <c r="G59" i="20"/>
  <c r="G38" i="17" s="1"/>
  <c r="G290" i="19"/>
  <c r="G550" i="19"/>
  <c r="G143" i="20"/>
  <c r="G122" i="17" s="1"/>
  <c r="G214" i="20"/>
  <c r="G191" i="17" s="1"/>
  <c r="G281" i="20"/>
  <c r="G258" i="17" s="1"/>
  <c r="G345" i="20"/>
  <c r="G322" i="17" s="1"/>
  <c r="G407" i="20"/>
  <c r="G382"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G324" i="19"/>
  <c r="G389" i="19"/>
  <c r="G454" i="19"/>
  <c r="G518" i="19"/>
  <c r="G551" i="19"/>
  <c r="G112" i="20"/>
  <c r="G91" i="17" s="1"/>
  <c r="G177" i="20"/>
  <c r="G156" i="17" s="1"/>
  <c r="G250" i="20"/>
  <c r="G227" i="17" s="1"/>
  <c r="G315" i="20"/>
  <c r="G292" i="17" s="1"/>
  <c r="G385" i="20"/>
  <c r="G360" i="17" s="1"/>
  <c r="G449" i="20"/>
  <c r="G424" i="17" s="1"/>
  <c r="G77" i="20"/>
  <c r="G56" i="17" s="1"/>
  <c r="G498" i="20"/>
  <c r="G471" i="17" s="1"/>
  <c r="G342" i="19"/>
  <c r="G407" i="19"/>
  <c r="G472" i="19"/>
  <c r="G528" i="19"/>
  <c r="G560" i="19"/>
  <c r="G122" i="20"/>
  <c r="G101" i="17" s="1"/>
  <c r="G56" i="19"/>
  <c r="G144" i="19"/>
  <c r="G225" i="19"/>
  <c r="G241" i="19"/>
  <c r="G305" i="19"/>
  <c r="G410" i="19"/>
  <c r="G102" i="20"/>
  <c r="G81" i="17" s="1"/>
  <c r="G338" i="19"/>
  <c r="G562" i="19"/>
  <c r="G151" i="20"/>
  <c r="G130" i="17" s="1"/>
  <c r="G222" i="20"/>
  <c r="G199" i="17" s="1"/>
  <c r="G289" i="20"/>
  <c r="G266" i="17" s="1"/>
  <c r="G353" i="20"/>
  <c r="G330" i="17" s="1"/>
  <c r="G415" i="20"/>
  <c r="G390"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G298" i="19"/>
  <c r="G87" i="19"/>
  <c r="G75" i="19"/>
  <c r="G134" i="19"/>
  <c r="G199" i="19"/>
  <c r="G263" i="19"/>
  <c r="G327" i="19"/>
  <c r="G392" i="19"/>
  <c r="G31" i="19"/>
  <c r="G97" i="19"/>
  <c r="G159" i="19"/>
  <c r="G61" i="20"/>
  <c r="G40" i="17" s="1"/>
  <c r="G488" i="20"/>
  <c r="G461" i="17" s="1"/>
  <c r="G332" i="19"/>
  <c r="G397" i="19"/>
  <c r="G462" i="19"/>
  <c r="G523" i="19"/>
  <c r="G555" i="19"/>
  <c r="G120" i="20"/>
  <c r="G99" i="17" s="1"/>
  <c r="G98" i="19"/>
  <c r="G192" i="19"/>
  <c r="G273" i="19"/>
  <c r="G281" i="19"/>
  <c r="G32" i="19"/>
  <c r="G426" i="19"/>
  <c r="G518" i="20"/>
  <c r="G491" i="17" s="1"/>
  <c r="G387" i="19"/>
  <c r="G570" i="19"/>
  <c r="G159" i="20"/>
  <c r="G138" i="17" s="1"/>
  <c r="G230" i="20"/>
  <c r="G207" i="17"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G354" i="19"/>
  <c r="G124" i="19"/>
  <c r="G81" i="19"/>
  <c r="G142" i="19"/>
  <c r="G207" i="19"/>
  <c r="G271" i="19"/>
  <c r="G335" i="19"/>
  <c r="G400" i="19"/>
  <c r="G39" i="19"/>
  <c r="G104" i="19"/>
  <c r="G615" i="19"/>
  <c r="G69" i="20"/>
  <c r="G48" i="17" s="1"/>
  <c r="G496" i="20"/>
  <c r="G469" i="17" s="1"/>
  <c r="G340" i="19"/>
  <c r="G405" i="19"/>
  <c r="G470" i="19"/>
  <c r="G527" i="19"/>
  <c r="G559" i="19"/>
  <c r="G128" i="20"/>
  <c r="G108" i="17" s="1"/>
  <c r="G193" i="20"/>
  <c r="G172" i="17" s="1"/>
  <c r="G266" i="20"/>
  <c r="G243" i="17" s="1"/>
  <c r="G331" i="20"/>
  <c r="G308" i="17" s="1"/>
  <c r="G401" i="20"/>
  <c r="G376" i="17" s="1"/>
  <c r="G465" i="20"/>
  <c r="G438" i="17" s="1"/>
  <c r="G91" i="20"/>
  <c r="G70" i="17" s="1"/>
  <c r="G514" i="20"/>
  <c r="G487" i="17" s="1"/>
  <c r="G358" i="19"/>
  <c r="G423" i="19"/>
  <c r="G488" i="19"/>
  <c r="G536" i="19"/>
  <c r="G568" i="19"/>
  <c r="G139" i="20"/>
  <c r="G118" i="17" s="1"/>
  <c r="G210" i="20"/>
  <c r="G187" i="17" s="1"/>
  <c r="G276" i="20"/>
  <c r="G253" i="17" s="1"/>
  <c r="G341" i="20"/>
  <c r="G318" i="17" s="1"/>
  <c r="G411" i="20"/>
  <c r="G386" i="17" s="1"/>
  <c r="G465" i="19"/>
  <c r="G611" i="19"/>
  <c r="G152" i="19"/>
  <c r="G265" i="19"/>
  <c r="G345" i="19"/>
  <c r="G337" i="19"/>
  <c r="G77" i="19"/>
  <c r="G459" i="19"/>
  <c r="G49" i="19"/>
  <c r="G435" i="19"/>
  <c r="G627" i="19"/>
  <c r="G167" i="20"/>
  <c r="G146" i="17" s="1"/>
  <c r="G240" i="20"/>
  <c r="G217" i="17" s="1"/>
  <c r="G305" i="20"/>
  <c r="G282" i="17" s="1"/>
  <c r="G369" i="20"/>
  <c r="G346" i="17" s="1"/>
  <c r="G431" i="20"/>
  <c r="G406" i="17" s="1"/>
  <c r="G486" i="20"/>
  <c r="G45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G348" i="19"/>
  <c r="G413" i="19"/>
  <c r="G478" i="19"/>
  <c r="G531" i="19"/>
  <c r="G563" i="19"/>
  <c r="G137" i="20"/>
  <c r="G116" i="17" s="1"/>
  <c r="G208" i="20"/>
  <c r="G185" i="17" s="1"/>
  <c r="G274" i="20"/>
  <c r="G251" i="17" s="1"/>
  <c r="G339" i="20"/>
  <c r="G316" i="17" s="1"/>
  <c r="G409" i="20"/>
  <c r="G384" i="17" s="1"/>
  <c r="G34" i="20"/>
  <c r="G15" i="17" s="1"/>
  <c r="G98" i="20"/>
  <c r="G77" i="17" s="1"/>
  <c r="G527" i="20"/>
  <c r="G500" i="17" s="1"/>
  <c r="G367" i="19"/>
  <c r="G431" i="19"/>
  <c r="G496" i="19"/>
  <c r="G540" i="19"/>
  <c r="G572" i="19"/>
  <c r="G147" i="20"/>
  <c r="G126" i="17" s="1"/>
  <c r="G218" i="20"/>
  <c r="G195" i="17"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G356" i="19"/>
  <c r="G421" i="19"/>
  <c r="G486" i="19"/>
  <c r="G535" i="19"/>
  <c r="G567" i="19"/>
  <c r="G145" i="20"/>
  <c r="G124" i="17" s="1"/>
  <c r="G216" i="20"/>
  <c r="G193" i="17" s="1"/>
  <c r="G283" i="20"/>
  <c r="G260" i="17" s="1"/>
  <c r="G347" i="20"/>
  <c r="G324" i="17" s="1"/>
  <c r="G417" i="20"/>
  <c r="G392" i="17" s="1"/>
  <c r="G42" i="20"/>
  <c r="G21" i="17" s="1"/>
  <c r="G466" i="20"/>
  <c r="G439" i="17" s="1"/>
  <c r="G310" i="19"/>
  <c r="G375" i="19"/>
  <c r="G439" i="19"/>
  <c r="G504" i="19"/>
  <c r="G544" i="19"/>
  <c r="G630" i="19"/>
  <c r="G155" i="20"/>
  <c r="G134" i="17" s="1"/>
  <c r="G226" i="20"/>
  <c r="G203" i="17" s="1"/>
  <c r="G293" i="20"/>
  <c r="G270" i="17" s="1"/>
  <c r="G357" i="20"/>
  <c r="G334" i="17" s="1"/>
  <c r="G427" i="20"/>
  <c r="G402" i="17" s="1"/>
  <c r="G481" i="19"/>
  <c r="G257" i="19"/>
  <c r="G184" i="19"/>
  <c r="G118" i="20"/>
  <c r="G97" i="17" s="1"/>
  <c r="G383" i="20"/>
  <c r="G358" i="17" s="1"/>
  <c r="G72" i="19"/>
  <c r="G339" i="19"/>
  <c r="G427" i="19"/>
  <c r="G268" i="19"/>
  <c r="G196" i="19"/>
  <c r="G619" i="19"/>
  <c r="G59" i="19"/>
  <c r="G402" i="19"/>
  <c r="G47" i="19"/>
  <c r="G295" i="19"/>
  <c r="G127" i="19"/>
  <c r="G365" i="19"/>
  <c r="G571" i="19"/>
  <c r="G291" i="20"/>
  <c r="G268" i="17" s="1"/>
  <c r="G457" i="20"/>
  <c r="G430" i="17" s="1"/>
  <c r="G326" i="19"/>
  <c r="G512" i="19"/>
  <c r="G131" i="20"/>
  <c r="G110" i="17" s="1"/>
  <c r="G252" i="20"/>
  <c r="G229" i="17" s="1"/>
  <c r="G365" i="20"/>
  <c r="G342" i="17" s="1"/>
  <c r="G459" i="20"/>
  <c r="G432" i="17" s="1"/>
  <c r="G595" i="19"/>
  <c r="G72" i="20"/>
  <c r="G51" i="17" s="1"/>
  <c r="G191" i="19"/>
  <c r="G256" i="19"/>
  <c r="G320" i="19"/>
  <c r="G385" i="19"/>
  <c r="G450" i="19"/>
  <c r="G514" i="19"/>
  <c r="G549" i="19"/>
  <c r="G108" i="20"/>
  <c r="G87" i="17" s="1"/>
  <c r="G463" i="19"/>
  <c r="G625" i="19"/>
  <c r="G48" i="20"/>
  <c r="G27" i="17" s="1"/>
  <c r="G136" i="20"/>
  <c r="G115" i="17" s="1"/>
  <c r="G207" i="20"/>
  <c r="G184" i="17" s="1"/>
  <c r="G273" i="20"/>
  <c r="G250" i="17" s="1"/>
  <c r="G338" i="20"/>
  <c r="G315" i="17" s="1"/>
  <c r="G408" i="20"/>
  <c r="G383" i="17" s="1"/>
  <c r="G479" i="20"/>
  <c r="G452" i="17" s="1"/>
  <c r="G541" i="20"/>
  <c r="G514" i="17" s="1"/>
  <c r="G573" i="20"/>
  <c r="G546" i="17" s="1"/>
  <c r="G596" i="19"/>
  <c r="G85" i="20"/>
  <c r="G64" i="17" s="1"/>
  <c r="G154" i="20"/>
  <c r="G133" i="17" s="1"/>
  <c r="G225" i="20"/>
  <c r="G202" i="17" s="1"/>
  <c r="G292" i="20"/>
  <c r="G269" i="17" s="1"/>
  <c r="G356" i="20"/>
  <c r="G333" i="17" s="1"/>
  <c r="G426" i="20"/>
  <c r="G401" i="17" s="1"/>
  <c r="G497" i="20"/>
  <c r="G470" i="17" s="1"/>
  <c r="G550" i="20"/>
  <c r="G523" i="17" s="1"/>
  <c r="G582" i="20"/>
  <c r="G555" i="17" s="1"/>
  <c r="G586" i="19"/>
  <c r="G87" i="20"/>
  <c r="G66" i="17" s="1"/>
  <c r="G148" i="20"/>
  <c r="G127" i="17" s="1"/>
  <c r="G227" i="20"/>
  <c r="G204" i="17" s="1"/>
  <c r="G294" i="20"/>
  <c r="G271" i="17" s="1"/>
  <c r="G358" i="20"/>
  <c r="G335" i="17" s="1"/>
  <c r="G420" i="20"/>
  <c r="G395" i="17" s="1"/>
  <c r="G483" i="20"/>
  <c r="G456" i="17" s="1"/>
  <c r="G543" i="20"/>
  <c r="G516" i="17" s="1"/>
  <c r="G575" i="20"/>
  <c r="G548" i="17" s="1"/>
  <c r="G220" i="20"/>
  <c r="G197" i="17" s="1"/>
  <c r="G287" i="20"/>
  <c r="G264" i="17" s="1"/>
  <c r="G351" i="20"/>
  <c r="G328" i="17" s="1"/>
  <c r="G413" i="20"/>
  <c r="G388" i="17" s="1"/>
  <c r="G476" i="20"/>
  <c r="G449" i="17" s="1"/>
  <c r="G626" i="19"/>
  <c r="G54" i="20"/>
  <c r="G33" i="17" s="1"/>
  <c r="G109" i="20"/>
  <c r="G88" i="17" s="1"/>
  <c r="G174" i="20"/>
  <c r="G153" i="17" s="1"/>
  <c r="G247" i="20"/>
  <c r="G224" i="17" s="1"/>
  <c r="G312" i="20"/>
  <c r="G289" i="17" s="1"/>
  <c r="G374" i="20"/>
  <c r="G349" i="17" s="1"/>
  <c r="G438" i="20"/>
  <c r="G413" i="17" s="1"/>
  <c r="G501" i="20"/>
  <c r="G474" i="17"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G457" i="19"/>
  <c r="G587" i="19"/>
  <c r="G78" i="20"/>
  <c r="G57" i="17" s="1"/>
  <c r="G200" i="19"/>
  <c r="G264" i="19"/>
  <c r="G328" i="19"/>
  <c r="G393" i="19"/>
  <c r="G458" i="19"/>
  <c r="G521" i="19"/>
  <c r="G553" i="19"/>
  <c r="G116" i="20"/>
  <c r="G95" i="17" s="1"/>
  <c r="G471" i="19"/>
  <c r="G620" i="19"/>
  <c r="G62" i="20"/>
  <c r="G41" i="17" s="1"/>
  <c r="G144" i="20"/>
  <c r="G123" i="17" s="1"/>
  <c r="G215" i="20"/>
  <c r="G192" i="17" s="1"/>
  <c r="G282" i="20"/>
  <c r="G259" i="17" s="1"/>
  <c r="G346" i="20"/>
  <c r="G323" i="17" s="1"/>
  <c r="G416" i="20"/>
  <c r="G391" i="17" s="1"/>
  <c r="G487" i="20"/>
  <c r="G460" i="17" s="1"/>
  <c r="G545" i="20"/>
  <c r="G518" i="17" s="1"/>
  <c r="G577" i="20"/>
  <c r="G550" i="17" s="1"/>
  <c r="G588" i="19"/>
  <c r="G92" i="20"/>
  <c r="G71" i="17" s="1"/>
  <c r="G162" i="20"/>
  <c r="G141" i="17" s="1"/>
  <c r="G233" i="20"/>
  <c r="G210" i="17" s="1"/>
  <c r="G300" i="20"/>
  <c r="G277" i="17" s="1"/>
  <c r="G364" i="20"/>
  <c r="G341" i="17" s="1"/>
  <c r="G434" i="20"/>
  <c r="G409" i="17" s="1"/>
  <c r="G505" i="20"/>
  <c r="G478" i="17" s="1"/>
  <c r="G554" i="20"/>
  <c r="G527" i="17" s="1"/>
  <c r="G586" i="20"/>
  <c r="G559" i="17" s="1"/>
  <c r="G37" i="20"/>
  <c r="G18" i="17" s="1"/>
  <c r="G94" i="20"/>
  <c r="G73" i="17" s="1"/>
  <c r="G156" i="20"/>
  <c r="G135" i="17" s="1"/>
  <c r="G237" i="20"/>
  <c r="G214" i="17" s="1"/>
  <c r="G302" i="20"/>
  <c r="G279" i="17" s="1"/>
  <c r="G366" i="20"/>
  <c r="G343" i="17" s="1"/>
  <c r="G428" i="20"/>
  <c r="G403" i="17" s="1"/>
  <c r="G491" i="20"/>
  <c r="G464" i="17" s="1"/>
  <c r="G547" i="20"/>
  <c r="G520" i="17" s="1"/>
  <c r="G579" i="20"/>
  <c r="G552" i="17" s="1"/>
  <c r="G228" i="20"/>
  <c r="G205" i="17" s="1"/>
  <c r="G295" i="20"/>
  <c r="G272" i="17" s="1"/>
  <c r="G359" i="20"/>
  <c r="G336" i="17" s="1"/>
  <c r="G421" i="20"/>
  <c r="G396" i="17" s="1"/>
  <c r="G484" i="20"/>
  <c r="G457" i="17" s="1"/>
  <c r="G621" i="19"/>
  <c r="G60" i="20"/>
  <c r="G39" i="17" s="1"/>
  <c r="G117" i="20"/>
  <c r="G96" i="17" s="1"/>
  <c r="G48" i="19"/>
  <c r="G491" i="19"/>
  <c r="G183" i="20"/>
  <c r="G162" i="17" s="1"/>
  <c r="G447" i="20"/>
  <c r="G422" i="17"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G290" i="20"/>
  <c r="G267" i="17" s="1"/>
  <c r="G354" i="20"/>
  <c r="G331" i="17" s="1"/>
  <c r="G424" i="20"/>
  <c r="G399" i="17" s="1"/>
  <c r="G495" i="20"/>
  <c r="G468" i="17" s="1"/>
  <c r="G549" i="20"/>
  <c r="G522" i="17" s="1"/>
  <c r="G581" i="20"/>
  <c r="G554" i="17" s="1"/>
  <c r="G27" i="20"/>
  <c r="G8" i="17" s="1"/>
  <c r="G99" i="20"/>
  <c r="G78" i="17" s="1"/>
  <c r="G170" i="20"/>
  <c r="G149" i="17" s="1"/>
  <c r="G243" i="20"/>
  <c r="G220" i="17" s="1"/>
  <c r="G308" i="20"/>
  <c r="G285" i="17" s="1"/>
  <c r="G378" i="20"/>
  <c r="G353" i="17" s="1"/>
  <c r="G442" i="20"/>
  <c r="G417" i="17" s="1"/>
  <c r="G513" i="20"/>
  <c r="G486" i="17" s="1"/>
  <c r="G558" i="20"/>
  <c r="G531" i="17" s="1"/>
  <c r="G633" i="19"/>
  <c r="G45" i="20"/>
  <c r="G24" i="17" s="1"/>
  <c r="G101" i="20"/>
  <c r="G80" i="17" s="1"/>
  <c r="G164" i="20"/>
  <c r="G143" i="17" s="1"/>
  <c r="G245" i="20"/>
  <c r="G222" i="17" s="1"/>
  <c r="G310" i="20"/>
  <c r="G287" i="17" s="1"/>
  <c r="G372" i="20"/>
  <c r="G347" i="17" s="1"/>
  <c r="G436" i="20"/>
  <c r="G411" i="17" s="1"/>
  <c r="G499" i="20"/>
  <c r="G472" i="17" s="1"/>
  <c r="G551" i="20"/>
  <c r="G524" i="17" s="1"/>
  <c r="G583" i="20"/>
  <c r="G556" i="17" s="1"/>
  <c r="G238" i="20"/>
  <c r="G215" i="17" s="1"/>
  <c r="G303" i="20"/>
  <c r="G280" i="17" s="1"/>
  <c r="G367" i="20"/>
  <c r="G344" i="17" s="1"/>
  <c r="G429" i="20"/>
  <c r="G404" i="17" s="1"/>
  <c r="G492" i="20"/>
  <c r="G465" i="17" s="1"/>
  <c r="G608" i="19"/>
  <c r="G68" i="20"/>
  <c r="G47" i="17" s="1"/>
  <c r="G125" i="20"/>
  <c r="G104" i="17" s="1"/>
  <c r="G190" i="20"/>
  <c r="G169" i="17" s="1"/>
  <c r="G263" i="20"/>
  <c r="G240" i="17" s="1"/>
  <c r="G328" i="20"/>
  <c r="G305" i="17" s="1"/>
  <c r="G390" i="20"/>
  <c r="G365" i="17" s="1"/>
  <c r="G454" i="20"/>
  <c r="G429" i="17" s="1"/>
  <c r="G517" i="20"/>
  <c r="G490" i="17" s="1"/>
  <c r="G560" i="20"/>
  <c r="G533" i="17" s="1"/>
  <c r="G91" i="19"/>
  <c r="G507" i="19"/>
  <c r="G191" i="20"/>
  <c r="G170" i="17" s="1"/>
  <c r="G463" i="20"/>
  <c r="G436" i="17" s="1"/>
  <c r="G154" i="19"/>
  <c r="G412" i="19"/>
  <c r="G79" i="19"/>
  <c r="G470" i="20"/>
  <c r="G443" i="17" s="1"/>
  <c r="G269" i="19"/>
  <c r="G95" i="20"/>
  <c r="G74" i="17" s="1"/>
  <c r="G125" i="19"/>
  <c r="G609" i="19"/>
  <c r="G110" i="19"/>
  <c r="G368" i="19"/>
  <c r="G32" i="20"/>
  <c r="G13" i="17" s="1"/>
  <c r="G437" i="19"/>
  <c r="G161" i="20"/>
  <c r="G140" i="17" s="1"/>
  <c r="G355" i="20"/>
  <c r="G332" i="17" s="1"/>
  <c r="G84" i="20"/>
  <c r="G63" i="17" s="1"/>
  <c r="G391" i="19"/>
  <c r="G548" i="19"/>
  <c r="G179" i="20"/>
  <c r="G158" i="17" s="1"/>
  <c r="G301" i="20"/>
  <c r="G278" i="17" s="1"/>
  <c r="G395" i="20"/>
  <c r="G370" i="17" s="1"/>
  <c r="G497" i="19"/>
  <c r="G36" i="20"/>
  <c r="G17" i="17"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G503" i="20"/>
  <c r="G476" i="17" s="1"/>
  <c r="G553" i="20"/>
  <c r="G526" i="17" s="1"/>
  <c r="G585" i="20"/>
  <c r="G558" i="17" s="1"/>
  <c r="G35" i="20"/>
  <c r="G16" i="17" s="1"/>
  <c r="G113" i="20"/>
  <c r="G92" i="17" s="1"/>
  <c r="G178" i="20"/>
  <c r="G157" i="17" s="1"/>
  <c r="G251" i="20"/>
  <c r="G228" i="17" s="1"/>
  <c r="G316" i="20"/>
  <c r="G293" i="17" s="1"/>
  <c r="G386" i="20"/>
  <c r="G361" i="17" s="1"/>
  <c r="G450" i="20"/>
  <c r="G425" i="17" s="1"/>
  <c r="G526" i="20"/>
  <c r="G499" i="17" s="1"/>
  <c r="G562" i="20"/>
  <c r="G535" i="17" s="1"/>
  <c r="G628" i="19"/>
  <c r="G52" i="20"/>
  <c r="G31" i="17" s="1"/>
  <c r="G107" i="20"/>
  <c r="G86" i="17" s="1"/>
  <c r="G172" i="20"/>
  <c r="G151" i="17" s="1"/>
  <c r="G253" i="20"/>
  <c r="G230" i="17" s="1"/>
  <c r="G318" i="20"/>
  <c r="G295" i="17" s="1"/>
  <c r="G380" i="20"/>
  <c r="G355" i="17" s="1"/>
  <c r="G444" i="20"/>
  <c r="G419" i="17" s="1"/>
  <c r="G507" i="20"/>
  <c r="G480" i="17" s="1"/>
  <c r="G555" i="20"/>
  <c r="G528" i="17" s="1"/>
  <c r="G587" i="20"/>
  <c r="G560" i="17" s="1"/>
  <c r="G246" i="20"/>
  <c r="G223" i="17" s="1"/>
  <c r="G311" i="20"/>
  <c r="G288" i="17" s="1"/>
  <c r="G373" i="20"/>
  <c r="G348" i="17" s="1"/>
  <c r="G437" i="20"/>
  <c r="G412" i="17" s="1"/>
  <c r="G500" i="20"/>
  <c r="G473" i="17" s="1"/>
  <c r="G600" i="19"/>
  <c r="G75" i="20"/>
  <c r="G54" i="17" s="1"/>
  <c r="G134" i="20"/>
  <c r="G113" i="17" s="1"/>
  <c r="G205" i="20"/>
  <c r="G182" i="17" s="1"/>
  <c r="G271" i="20"/>
  <c r="G248" i="17" s="1"/>
  <c r="G336" i="20"/>
  <c r="G313" i="17" s="1"/>
  <c r="G398" i="20"/>
  <c r="G373" i="17" s="1"/>
  <c r="G462" i="20"/>
  <c r="G435" i="17" s="1"/>
  <c r="G530" i="20"/>
  <c r="G503" i="17" s="1"/>
  <c r="G564" i="20"/>
  <c r="G537" i="17" s="1"/>
  <c r="G568" i="20"/>
  <c r="G541" i="17" s="1"/>
  <c r="G572" i="20"/>
  <c r="G545" i="17"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G415" i="19"/>
  <c r="G552" i="19"/>
  <c r="G187" i="20"/>
  <c r="G166" i="17" s="1"/>
  <c r="G309" i="20"/>
  <c r="G286" i="17" s="1"/>
  <c r="G403" i="20"/>
  <c r="G378" i="17"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G557" i="20"/>
  <c r="G530" i="17" s="1"/>
  <c r="G629" i="19"/>
  <c r="G43" i="20"/>
  <c r="G22" i="17" s="1"/>
  <c r="G121" i="20"/>
  <c r="G100" i="17" s="1"/>
  <c r="G186" i="20"/>
  <c r="G165" i="17" s="1"/>
  <c r="G259" i="20"/>
  <c r="G236" i="17" s="1"/>
  <c r="G324" i="20"/>
  <c r="G301" i="17" s="1"/>
  <c r="G394" i="20"/>
  <c r="G369" i="17" s="1"/>
  <c r="G458" i="20"/>
  <c r="G431" i="17" s="1"/>
  <c r="G534" i="20"/>
  <c r="G507" i="17" s="1"/>
  <c r="G566" i="20"/>
  <c r="G539" i="17" s="1"/>
  <c r="G617" i="19"/>
  <c r="G58" i="20"/>
  <c r="G37" i="17" s="1"/>
  <c r="G115" i="20"/>
  <c r="G94" i="17" s="1"/>
  <c r="G180" i="20"/>
  <c r="G159" i="17" s="1"/>
  <c r="G261" i="20"/>
  <c r="G238" i="17" s="1"/>
  <c r="G326" i="20"/>
  <c r="G303" i="17" s="1"/>
  <c r="G388" i="20"/>
  <c r="G363" i="17" s="1"/>
  <c r="G452" i="20"/>
  <c r="G427" i="17" s="1"/>
  <c r="G515" i="20"/>
  <c r="G488" i="17" s="1"/>
  <c r="G559" i="20"/>
  <c r="G532" i="17" s="1"/>
  <c r="G173" i="20"/>
  <c r="G152" i="17" s="1"/>
  <c r="G254" i="20"/>
  <c r="G231" i="17" s="1"/>
  <c r="G319" i="20"/>
  <c r="G296" i="17" s="1"/>
  <c r="G381" i="20"/>
  <c r="G356" i="17" s="1"/>
  <c r="G445" i="20"/>
  <c r="G420" i="17" s="1"/>
  <c r="G508" i="20"/>
  <c r="G481" i="17" s="1"/>
  <c r="G592" i="19"/>
  <c r="G81" i="20"/>
  <c r="G60" i="17" s="1"/>
  <c r="G142" i="20"/>
  <c r="G121" i="17" s="1"/>
  <c r="G213" i="20"/>
  <c r="G190" i="17" s="1"/>
  <c r="G280" i="20"/>
  <c r="G257" i="17" s="1"/>
  <c r="G344" i="20"/>
  <c r="G321" i="17" s="1"/>
  <c r="G406" i="20"/>
  <c r="G381" i="17" s="1"/>
  <c r="G469" i="20"/>
  <c r="G442" i="17"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G393" i="20"/>
  <c r="G368" i="17" s="1"/>
  <c r="G482" i="20"/>
  <c r="G455" i="17" s="1"/>
  <c r="G448" i="19"/>
  <c r="G564" i="19"/>
  <c r="G202" i="20"/>
  <c r="G181" i="17" s="1"/>
  <c r="G317" i="20"/>
  <c r="G294" i="17" s="1"/>
  <c r="G435" i="20"/>
  <c r="G410" i="17" s="1"/>
  <c r="G513" i="19"/>
  <c r="G51" i="20"/>
  <c r="G30" i="17" s="1"/>
  <c r="G167" i="19"/>
  <c r="G232" i="19"/>
  <c r="G296" i="19"/>
  <c r="G360" i="19"/>
  <c r="G425" i="19"/>
  <c r="G490" i="19"/>
  <c r="G537" i="19"/>
  <c r="G569" i="19"/>
  <c r="G149" i="20"/>
  <c r="G128" i="17" s="1"/>
  <c r="G503" i="19"/>
  <c r="G590" i="19"/>
  <c r="G111" i="20"/>
  <c r="G90" i="17" s="1"/>
  <c r="G176" i="20"/>
  <c r="G155" i="17" s="1"/>
  <c r="G249" i="20"/>
  <c r="G226" i="17" s="1"/>
  <c r="G314" i="20"/>
  <c r="G291" i="17" s="1"/>
  <c r="G384" i="20"/>
  <c r="G359" i="17" s="1"/>
  <c r="G448" i="20"/>
  <c r="G423" i="17" s="1"/>
  <c r="G519" i="20"/>
  <c r="G492" i="17" s="1"/>
  <c r="G561" i="20"/>
  <c r="G534" i="17" s="1"/>
  <c r="G623" i="19"/>
  <c r="G50" i="20"/>
  <c r="G29" i="17" s="1"/>
  <c r="G130" i="20"/>
  <c r="G109" i="17" s="1"/>
  <c r="G194" i="20"/>
  <c r="G173" i="17" s="1"/>
  <c r="G267" i="20"/>
  <c r="G244" i="17" s="1"/>
  <c r="G332" i="20"/>
  <c r="G309" i="17" s="1"/>
  <c r="G402" i="20"/>
  <c r="G377" i="17" s="1"/>
  <c r="G473" i="20"/>
  <c r="G446" i="17" s="1"/>
  <c r="G538" i="20"/>
  <c r="G511" i="17" s="1"/>
  <c r="G570" i="20"/>
  <c r="G543" i="17" s="1"/>
  <c r="G610" i="19"/>
  <c r="G66" i="20"/>
  <c r="G45" i="17" s="1"/>
  <c r="G123" i="20"/>
  <c r="G102" i="17" s="1"/>
  <c r="G188" i="20"/>
  <c r="G167" i="17" s="1"/>
  <c r="G269" i="20"/>
  <c r="G246" i="17" s="1"/>
  <c r="G334" i="20"/>
  <c r="G311" i="17" s="1"/>
  <c r="G396" i="20"/>
  <c r="G371" i="17" s="1"/>
  <c r="G460" i="20"/>
  <c r="G433" i="17" s="1"/>
  <c r="G528" i="20"/>
  <c r="G501" i="17" s="1"/>
  <c r="G563" i="20"/>
  <c r="G536" i="17" s="1"/>
  <c r="G181" i="20"/>
  <c r="G160" i="17" s="1"/>
  <c r="G262" i="20"/>
  <c r="G239" i="17" s="1"/>
  <c r="G327" i="20"/>
  <c r="G304" i="17" s="1"/>
  <c r="G389" i="20"/>
  <c r="G364" i="17" s="1"/>
  <c r="G453" i="20"/>
  <c r="G428" i="17" s="1"/>
  <c r="G516" i="20"/>
  <c r="G489" i="17" s="1"/>
  <c r="G584" i="19"/>
  <c r="G150" i="20"/>
  <c r="G129" i="17" s="1"/>
  <c r="G221" i="20"/>
  <c r="G198" i="17" s="1"/>
  <c r="G288" i="20"/>
  <c r="G265" i="17" s="1"/>
  <c r="G352" i="20"/>
  <c r="G329" i="17" s="1"/>
  <c r="G414" i="20"/>
  <c r="G389" i="17" s="1"/>
  <c r="G477" i="20"/>
  <c r="G450" i="17"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G425" i="20"/>
  <c r="G400" i="17" s="1"/>
  <c r="G506" i="20"/>
  <c r="G479" i="17" s="1"/>
  <c r="G456" i="19"/>
  <c r="G624" i="19"/>
  <c r="G236" i="20"/>
  <c r="G213" i="17" s="1"/>
  <c r="G325" i="20"/>
  <c r="G302" i="17" s="1"/>
  <c r="G443" i="20"/>
  <c r="G418" i="17"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G604" i="19"/>
  <c r="G284" i="20"/>
  <c r="G261" i="17" s="1"/>
  <c r="G546" i="20"/>
  <c r="G519" i="17" s="1"/>
  <c r="G140" i="20"/>
  <c r="G119" i="17" s="1"/>
  <c r="G412" i="20"/>
  <c r="G387" i="17" s="1"/>
  <c r="G212" i="20"/>
  <c r="G189" i="17" s="1"/>
  <c r="G468" i="20"/>
  <c r="G441" i="17" s="1"/>
  <c r="G166" i="20"/>
  <c r="G145" i="17" s="1"/>
  <c r="G422" i="20"/>
  <c r="G397" i="17" s="1"/>
  <c r="G556" i="20"/>
  <c r="G529" i="17" s="1"/>
  <c r="G73" i="20"/>
  <c r="G52" i="17" s="1"/>
  <c r="G96" i="20"/>
  <c r="G75" i="17" s="1"/>
  <c r="G612" i="19"/>
  <c r="G382" i="20"/>
  <c r="G357" i="17" s="1"/>
  <c r="G534" i="19"/>
  <c r="G108" i="19"/>
  <c r="G433" i="20"/>
  <c r="G408" i="17" s="1"/>
  <c r="G65" i="20"/>
  <c r="G44" i="17" s="1"/>
  <c r="G634" i="19"/>
  <c r="G184" i="20"/>
  <c r="G163" i="17" s="1"/>
  <c r="G464" i="20"/>
  <c r="G437" i="17" s="1"/>
  <c r="G64" i="20"/>
  <c r="G43" i="17" s="1"/>
  <c r="G340" i="20"/>
  <c r="G317" i="17" s="1"/>
  <c r="G574" i="20"/>
  <c r="G547" i="17" s="1"/>
  <c r="G211" i="20"/>
  <c r="G188" i="17" s="1"/>
  <c r="G467" i="20"/>
  <c r="G440" i="17" s="1"/>
  <c r="G270" i="20"/>
  <c r="G247" i="17" s="1"/>
  <c r="G529" i="20"/>
  <c r="G502" i="17" s="1"/>
  <c r="G229" i="20"/>
  <c r="G206" i="17" s="1"/>
  <c r="G430" i="20"/>
  <c r="G405" i="17" s="1"/>
  <c r="G576" i="20"/>
  <c r="G549" i="17" s="1"/>
  <c r="G446" i="20"/>
  <c r="G421" i="17" s="1"/>
  <c r="G304" i="20"/>
  <c r="G281" i="17" s="1"/>
  <c r="G76" i="19"/>
  <c r="G565" i="20"/>
  <c r="G538" i="17" s="1"/>
  <c r="G397" i="20"/>
  <c r="G372" i="17" s="1"/>
  <c r="G119" i="20"/>
  <c r="G98" i="17" s="1"/>
  <c r="G404" i="20"/>
  <c r="G379" i="17" s="1"/>
  <c r="G548" i="20"/>
  <c r="G521" i="17" s="1"/>
  <c r="G329" i="20"/>
  <c r="G306" i="17" s="1"/>
  <c r="G262" i="19"/>
  <c r="G318" i="19"/>
  <c r="G183" i="19"/>
  <c r="G165" i="20"/>
  <c r="G144" i="17" s="1"/>
  <c r="G192" i="20"/>
  <c r="G171" i="17" s="1"/>
  <c r="G471" i="20"/>
  <c r="G444" i="17" s="1"/>
  <c r="G71" i="20"/>
  <c r="G50" i="17" s="1"/>
  <c r="G348" i="20"/>
  <c r="G325" i="17" s="1"/>
  <c r="G578" i="20"/>
  <c r="G551" i="17" s="1"/>
  <c r="G219" i="20"/>
  <c r="G196" i="17" s="1"/>
  <c r="G475" i="20"/>
  <c r="G448" i="17" s="1"/>
  <c r="G278" i="20"/>
  <c r="G255" i="17" s="1"/>
  <c r="G632" i="19"/>
  <c r="G239" i="20"/>
  <c r="G216" i="17" s="1"/>
  <c r="G580" i="20"/>
  <c r="G553" i="17" s="1"/>
  <c r="G84" i="19"/>
  <c r="G33" i="20"/>
  <c r="G14" i="17" s="1"/>
  <c r="G342" i="20"/>
  <c r="G319" i="17" s="1"/>
  <c r="G360" i="20"/>
  <c r="G337" i="17" s="1"/>
  <c r="G275" i="20"/>
  <c r="G252" i="17" s="1"/>
  <c r="G461" i="20"/>
  <c r="G434" i="17" s="1"/>
  <c r="G500" i="19"/>
  <c r="G554" i="19"/>
  <c r="G480" i="19"/>
  <c r="G248" i="19"/>
  <c r="G511" i="19"/>
  <c r="G257" i="20"/>
  <c r="G234" i="17" s="1"/>
  <c r="G532" i="20"/>
  <c r="G505" i="17" s="1"/>
  <c r="G138" i="20"/>
  <c r="G117" i="17" s="1"/>
  <c r="G410" i="20"/>
  <c r="G385" i="17" s="1"/>
  <c r="G602" i="19"/>
  <c r="G277" i="20"/>
  <c r="G254" i="17" s="1"/>
  <c r="G535" i="20"/>
  <c r="G508" i="17" s="1"/>
  <c r="G335" i="20"/>
  <c r="G312" i="17" s="1"/>
  <c r="G31" i="20"/>
  <c r="G12" i="17" s="1"/>
  <c r="G296" i="20"/>
  <c r="G273" i="17" s="1"/>
  <c r="G485" i="20"/>
  <c r="G458" i="17" s="1"/>
  <c r="G377" i="19"/>
  <c r="G481" i="20"/>
  <c r="G454" i="17" s="1"/>
  <c r="G392" i="20"/>
  <c r="G367" i="17" s="1"/>
  <c r="G189" i="20"/>
  <c r="G168" i="17" s="1"/>
  <c r="G283" i="19"/>
  <c r="G239" i="19"/>
  <c r="G106" i="20"/>
  <c r="G85" i="17" s="1"/>
  <c r="G312" i="19"/>
  <c r="G519" i="19"/>
  <c r="G537" i="20"/>
  <c r="G510" i="17" s="1"/>
  <c r="G146" i="20"/>
  <c r="G125" i="17" s="1"/>
  <c r="G418" i="20"/>
  <c r="G393" i="17" s="1"/>
  <c r="G594" i="19"/>
  <c r="G286" i="20"/>
  <c r="G263" i="17" s="1"/>
  <c r="G539" i="20"/>
  <c r="G512" i="17" s="1"/>
  <c r="G343" i="20"/>
  <c r="G320" i="17" s="1"/>
  <c r="G46" i="20"/>
  <c r="G25" i="17" s="1"/>
  <c r="G493" i="20"/>
  <c r="G466" i="17" s="1"/>
  <c r="G244" i="20"/>
  <c r="G221" i="17" s="1"/>
  <c r="G322" i="20"/>
  <c r="G299" i="17" s="1"/>
  <c r="G209" i="20"/>
  <c r="G186" i="17" s="1"/>
  <c r="G567" i="20"/>
  <c r="G540" i="17" s="1"/>
  <c r="G509" i="20"/>
  <c r="G482" i="17" s="1"/>
  <c r="G542" i="20"/>
  <c r="G515" i="17" s="1"/>
  <c r="G158" i="20"/>
  <c r="G137" i="17" s="1"/>
  <c r="G212" i="19"/>
  <c r="G533" i="20"/>
  <c r="G506" i="17" s="1"/>
  <c r="G333" i="20"/>
  <c r="G310" i="17" s="1"/>
  <c r="G441" i="19"/>
  <c r="G41" i="20"/>
  <c r="G20" i="17" s="1"/>
  <c r="G330" i="20"/>
  <c r="G307" i="17" s="1"/>
  <c r="G569" i="20"/>
  <c r="G542" i="17" s="1"/>
  <c r="G217" i="20"/>
  <c r="G194" i="17" s="1"/>
  <c r="G489" i="20"/>
  <c r="G462" i="17" s="1"/>
  <c r="G79" i="20"/>
  <c r="G58" i="17" s="1"/>
  <c r="G350" i="20"/>
  <c r="G327" i="17" s="1"/>
  <c r="G571" i="20"/>
  <c r="G544" i="17" s="1"/>
  <c r="G405" i="20"/>
  <c r="G380" i="17" s="1"/>
  <c r="G103" i="20"/>
  <c r="G82" i="17" s="1"/>
  <c r="G368" i="20"/>
  <c r="G345" i="17" s="1"/>
  <c r="G544" i="20"/>
  <c r="G517" i="17" s="1"/>
  <c r="G116" i="19"/>
  <c r="G543" i="19"/>
  <c r="G451" i="20"/>
  <c r="G426" i="17" s="1"/>
  <c r="G506" i="19"/>
  <c r="G132" i="20"/>
  <c r="G111" i="17" s="1"/>
  <c r="G29" i="20"/>
  <c r="G10" i="17"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588" i="20" l="1"/>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M204" i="20"/>
  <c r="I25" i="20"/>
  <c r="J25" i="20" s="1"/>
  <c r="M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O204" i="20" l="1"/>
  <c r="L371" i="20"/>
  <c r="N371" i="20" s="1"/>
  <c r="Q456" i="20"/>
  <c r="M456" i="20"/>
  <c r="N456" i="20"/>
  <c r="Q371" i="20"/>
  <c r="M371" i="20"/>
  <c r="Q40" i="20"/>
  <c r="M40" i="20"/>
  <c r="K40" i="20"/>
  <c r="L40" i="20" s="1"/>
  <c r="N40" i="20" s="1"/>
  <c r="N25" i="20"/>
  <c r="O25" i="20" s="1"/>
  <c r="J583" i="19"/>
  <c r="L583" i="19" s="1"/>
  <c r="J27" i="19"/>
  <c r="I25" i="19"/>
  <c r="J24" i="20"/>
  <c r="J594" i="20" s="1"/>
  <c r="Q25" i="20"/>
  <c r="I24" i="20"/>
  <c r="D55" i="15"/>
  <c r="M24" i="20" l="1"/>
  <c r="M594" i="20" s="1"/>
  <c r="K24" i="20"/>
  <c r="L24" i="20"/>
  <c r="L594" i="20" s="1"/>
  <c r="O40" i="20"/>
  <c r="O456"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O594" i="20" s="1"/>
  <c r="O371"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<sst xmlns="http://schemas.openxmlformats.org/spreadsheetml/2006/main" count="27113" uniqueCount="1974">
  <si>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</si>
  <si>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</si>
  <si>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</si>
  <si>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</si>
  <si>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</si>
  <si>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</si>
  <si>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</si>
  <si>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</si>
  <si>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</si>
  <si>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</si>
  <si>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</si>
  <si>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</si>
  <si>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</si>
  <si>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</si>
  <si>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</si>
  <si>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</si>
  <si>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</si>
  <si>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</si>
  <si>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</si>
  <si>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</si>
  <si>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</si>
  <si>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</si>
  <si>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</si>
  <si>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</si>
  <si>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</si>
  <si>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</si>
  <si>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</si>
  <si>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</si>
  <si>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</si>
  <si>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</si>
  <si>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</si>
  <si>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</si>
  <si>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</si>
  <si>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</si>
  <si>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</si>
  <si>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</si>
  <si>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</si>
  <si>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</si>
  <si>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</si>
  <si>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</si>
  <si>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</si>
  <si>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</si>
  <si>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</si>
  <si>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</si>
  <si>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</si>
  <si>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</si>
  <si>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</si>
  <si>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</si>
  <si>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</si>
  <si>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</si>
  <si>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</si>
  <si>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</si>
  <si>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</si>
  <si>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</si>
  <si>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</si>
  <si>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</si>
  <si>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</si>
  <si>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</si>
  <si>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</si>
  <si>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</si>
  <si>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</si>
  <si>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</si>
  <si>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</si>
  <si>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</si>
  <si>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</si>
  <si>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</si>
  <si>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</si>
  <si>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</si>
  <si>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</si>
  <si>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</si>
  <si>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</si>
  <si>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</si>
  <si>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</si>
  <si>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</si>
  <si>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</si>
  <si>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</si>
  <si>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</si>
  <si>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</si>
  <si>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</si>
  <si>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</si>
  <si>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</si>
  <si>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</si>
  <si>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</si>
  <si>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</si>
  <si>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</si>
  <si>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</si>
  <si>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</si>
  <si>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</si>
  <si>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</si>
  <si>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</si>
  <si>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</si>
  <si>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</si>
  <si>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</si>
  <si>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</si>
  <si>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</si>
  <si>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</si>
  <si>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</si>
  <si>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</si>
  <si>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</si>
  <si>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</si>
  <si>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</si>
  <si>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</si>
  <si>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</si>
  <si>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</si>
  <si>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</si>
  <si>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</si>
  <si>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</si>
  <si>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</si>
  <si>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</si>
  <si>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</si>
  <si>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</si>
  <si>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</si>
  <si>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</si>
  <si>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</si>
  <si>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</si>
  <si>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</si>
  <si>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</si>
  <si>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</si>
  <si>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</si>
  <si>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</si>
  <si>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</si>
  <si>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</si>
  <si>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</si>
  <si>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</si>
  <si>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</si>
  <si>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</si>
  <si>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</si>
  <si>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</si>
  <si>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</si>
  <si>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</si>
  <si>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</si>
  <si>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</si>
  <si>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</si>
  <si>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</si>
  <si>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</si>
  <si>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</si>
  <si>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</si>
  <si>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</si>
  <si>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</si>
  <si>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</si>
  <si>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</si>
  <si>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</si>
  <si>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</si>
  <si>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</si>
  <si>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</si>
  <si>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</si>
  <si>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</si>
  <si>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</si>
  <si>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</si>
  <si>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</si>
  <si>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</si>
  <si>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</si>
  <si>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</si>
  <si>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</si>
  <si>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</si>
  <si>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</si>
  <si>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</si>
  <si>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</si>
  <si>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</si>
  <si>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</si>
  <si>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</si>
  <si>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</si>
  <si>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</si>
  <si>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</si>
  <si>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</si>
  <si>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</si>
  <si>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</si>
  <si>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</si>
  <si>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</si>
  <si>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</si>
  <si>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</si>
  <si>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</si>
  <si>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</si>
  <si>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</si>
  <si>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</si>
  <si>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</si>
  <si>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</si>
  <si>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</si>
  <si>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</si>
  <si>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</si>
  <si>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</si>
  <si>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</si>
  <si>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</si>
  <si>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</si>
  <si>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</si>
  <si>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</si>
  <si>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</si>
  <si>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</si>
  <si>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</si>
  <si>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</si>
  <si>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</si>
  <si>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</si>
  <si>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</si>
  <si>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</si>
  <si>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</si>
  <si>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</si>
  <si>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</si>
  <si>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</si>
  <si>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</si>
  <si>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</si>
  <si>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</si>
  <si>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</si>
  <si>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</si>
  <si>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</si>
  <si>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</si>
  <si>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</si>
  <si>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</si>
  <si>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</si>
  <si>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</si>
  <si>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</si>
  <si>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</si>
  <si>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</si>
  <si>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</si>
  <si>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</si>
  <si>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</si>
  <si>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</si>
  <si>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</si>
  <si>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</si>
  <si>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</si>
  <si>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</si>
  <si>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</si>
  <si>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</si>
  <si>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</si>
  <si>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</si>
  <si>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</si>
  <si>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</si>
  <si>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</si>
  <si>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</si>
  <si>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</si>
  <si>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</si>
  <si>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</si>
  <si>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</si>
  <si>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</si>
  <si>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</si>
  <si>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</si>
  <si>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</si>
  <si>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</si>
  <si>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</si>
  <si>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</si>
  <si>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</si>
  <si>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</si>
  <si>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</si>
  <si>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</si>
  <si>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</si>
  <si>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</si>
  <si>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</si>
  <si>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</si>
  <si>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</si>
  <si>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</si>
  <si>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</si>
  <si>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</si>
  <si>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</si>
  <si>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</si>
  <si>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</si>
  <si>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</si>
  <si>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</si>
  <si>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</si>
  <si>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</si>
  <si>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</si>
  <si>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</si>
  <si>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</si>
  <si>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</si>
  <si>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</si>
  <si>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</si>
  <si>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</si>
  <si>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</si>
  <si>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</si>
  <si>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</si>
  <si>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</si>
  <si>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</si>
  <si>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</si>
  <si>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</si>
  <si>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</si>
  <si>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</si>
  <si>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</si>
  <si>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</si>
  <si>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</si>
  <si>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</si>
  <si>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</si>
  <si>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</si>
  <si>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</si>
  <si>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</si>
  <si>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</si>
  <si>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</si>
  <si>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</si>
  <si>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</si>
  <si>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</si>
  <si>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</si>
  <si>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</si>
  <si>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</si>
  <si>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</si>
  <si>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</si>
  <si>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</si>
  <si>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</si>
  <si>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</si>
  <si>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</si>
  <si>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</si>
  <si>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</si>
  <si>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</si>
  <si>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</si>
  <si>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</si>
  <si>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</si>
  <si>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</si>
  <si>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</si>
  <si>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</si>
  <si>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</si>
  <si>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</si>
  <si>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</si>
  <si>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</si>
  <si>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</si>
  <si>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</si>
  <si>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</si>
  <si>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</si>
  <si>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</si>
  <si>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</si>
  <si>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</si>
  <si>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</si>
  <si>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</si>
  <si>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</si>
  <si>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</si>
  <si>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</si>
  <si>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</si>
  <si>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</si>
  <si>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</si>
  <si>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</si>
  <si>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</si>
  <si>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</si>
  <si>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</si>
  <si>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</si>
  <si>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</si>
  <si>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</si>
  <si>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</si>
  <si>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</si>
  <si>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</si>
  <si>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</si>
  <si>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</si>
  <si>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</si>
  <si>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</si>
  <si>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</si>
  <si>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</si>
  <si>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</si>
  <si>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</si>
  <si>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</si>
  <si>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</si>
  <si>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</si>
  <si>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</si>
  <si>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</si>
  <si>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</si>
  <si>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</si>
  <si>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</si>
  <si>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</si>
  <si>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</si>
  <si>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</si>
  <si>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</si>
  <si>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</si>
  <si>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</si>
  <si>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</si>
  <si>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</si>
  <si>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</si>
  <si>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</si>
  <si>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</si>
  <si>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</si>
  <si>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</si>
  <si>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</si>
  <si>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</si>
  <si>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</si>
  <si>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</si>
  <si>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</si>
  <si>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</si>
  <si>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</si>
  <si>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</si>
  <si>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</si>
  <si>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</si>
  <si>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</si>
  <si>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</si>
  <si>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</si>
  <si>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</si>
  <si>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</si>
  <si>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</si>
  <si>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</si>
  <si>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</si>
  <si>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</si>
  <si>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</si>
  <si>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</si>
  <si>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</si>
  <si>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</si>
  <si>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</si>
  <si>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</si>
  <si>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</si>
  <si>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</si>
  <si>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</si>
  <si>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</si>
  <si>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</si>
  <si>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</si>
  <si>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</si>
  <si>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</si>
  <si>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</si>
  <si>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</si>
  <si>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</si>
  <si>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</si>
  <si>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</si>
  <si>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</si>
  <si>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</si>
  <si>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</si>
  <si>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</si>
  <si>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</si>
  <si>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</si>
  <si>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</si>
  <si>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</si>
  <si>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</si>
  <si>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</si>
  <si>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</si>
  <si>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</si>
  <si>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</si>
  <si>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</si>
  <si>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</si>
  <si>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</si>
  <si>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</si>
  <si>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</si>
  <si>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</si>
  <si>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</si>
  <si>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</si>
  <si>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</si>
  <si>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</si>
  <si>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</si>
  <si>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</si>
  <si>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</si>
  <si>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</si>
  <si>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</si>
  <si>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</si>
  <si>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</si>
  <si>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</si>
  <si>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</si>
  <si>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</si>
  <si>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</si>
  <si>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</si>
  <si>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</si>
  <si>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</si>
  <si>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</si>
  <si>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</si>
  <si>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</si>
  <si>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</si>
  <si>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</si>
  <si>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</si>
  <si>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</si>
  <si>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</si>
  <si>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</si>
  <si>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</si>
  <si>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</si>
  <si>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</si>
  <si>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</si>
  <si>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</si>
  <si>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</si>
  <si>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</si>
  <si>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</si>
  <si>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</si>
  <si>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</si>
  <si>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</si>
  <si>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</si>
  <si>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</si>
  <si>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</si>
  <si>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</si>
  <si>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</si>
  <si>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</si>
  <si>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</si>
  <si>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</si>
  <si>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</si>
  <si>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</si>
  <si>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</si>
  <si>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</si>
  <si>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</si>
  <si>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</si>
  <si>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</si>
  <si>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</si>
  <si>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</si>
  <si>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</si>
  <si>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</si>
  <si>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</si>
  <si>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</si>
  <si>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</si>
  <si>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</si>
  <si>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</si>
  <si>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</si>
  <si>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</si>
  <si>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</si>
  <si>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</si>
  <si>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</si>
  <si>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</si>
  <si>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</si>
  <si>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</si>
  <si>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</si>
  <si>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</si>
  <si>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</si>
  <si>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</si>
  <si>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</si>
  <si>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</si>
  <si>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</si>
  <si>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</si>
  <si>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</si>
  <si>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</si>
  <si>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</si>
  <si>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</si>
  <si>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</si>
  <si>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</si>
  <si>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</si>
  <si>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</si>
  <si>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</si>
  <si>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</si>
  <si>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</si>
  <si>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</si>
  <si>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</si>
  <si>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</si>
  <si>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</si>
  <si>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</si>
  <si>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</si>
  <si>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</si>
  <si>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</si>
  <si>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</si>
  <si>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</si>
  <si>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</si>
  <si>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</si>
  <si>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</si>
  <si>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</si>
  <si>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</si>
  <si>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</si>
  <si>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</si>
  <si>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</si>
  <si>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</si>
  <si>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</si>
  <si>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</si>
  <si>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</si>
  <si>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</si>
  <si>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</si>
  <si>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</si>
  <si>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</si>
  <si>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</si>
  <si>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</si>
  <si>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</si>
  <si>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</si>
  <si>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</si>
  <si>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</si>
  <si>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</si>
  <si>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</si>
  <si>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</si>
  <si>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</si>
  <si>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</si>
  <si>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</si>
  <si>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</si>
  <si>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</si>
  <si>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</si>
  <si>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</si>
  <si>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</si>
  <si>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</si>
  <si>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</si>
  <si>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</si>
  <si>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</si>
  <si>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</si>
  <si>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</si>
  <si>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</si>
  <si>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</si>
  <si>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</si>
  <si>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</si>
  <si>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</si>
  <si>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</si>
  <si>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</si>
  <si>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</si>
  <si>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</si>
  <si>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</si>
  <si>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</si>
  <si>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</si>
  <si>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</si>
  <si>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</si>
  <si>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</si>
  <si>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</si>
  <si>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</si>
  <si>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</si>
  <si>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</si>
  <si>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</si>
  <si>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</si>
  <si>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</si>
  <si>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</si>
  <si>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</si>
  <si>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</si>
  <si>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</si>
  <si>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</si>
  <si>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</si>
  <si>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</si>
  <si>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</si>
  <si>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</si>
  <si>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</si>
  <si>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</si>
  <si>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</si>
  <si>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</si>
  <si>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</si>
  <si>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</si>
  <si>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</si>
  <si>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</si>
  <si>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</si>
  <si>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</si>
  <si>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</si>
  <si>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</si>
  <si>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</si>
  <si>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</si>
  <si>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</si>
  <si>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</si>
  <si>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</si>
  <si>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</si>
  <si>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</si>
  <si>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</si>
  <si>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</si>
  <si>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</si>
  <si>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</si>
  <si>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</si>
  <si>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</si>
  <si>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</si>
  <si>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</si>
  <si>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</si>
  <si>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</si>
  <si>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</si>
  <si>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</si>
  <si>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</si>
  <si>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</si>
  <si>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</si>
  <si>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</si>
  <si>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</si>
  <si>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</si>
  <si>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</si>
  <si>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</si>
  <si>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</si>
  <si>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</si>
  <si>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</si>
  <si>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</si>
  <si>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</si>
  <si>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</si>
  <si>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</si>
  <si>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</si>
  <si>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</si>
  <si>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</si>
  <si>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</si>
  <si>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</si>
  <si>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</si>
  <si>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</si>
  <si>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</si>
  <si>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</si>
  <si>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</si>
  <si>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</si>
  <si>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</si>
  <si>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</si>
  <si>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</si>
  <si>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</si>
  <si>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</si>
  <si>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</si>
  <si>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</si>
  <si>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</si>
  <si>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</si>
  <si>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</si>
  <si>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</si>
  <si>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</si>
  <si>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</si>
  <si>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</si>
  <si>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</si>
  <si>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</si>
  <si>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</si>
  <si>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</si>
  <si>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</si>
  <si>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</si>
  <si>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</si>
  <si>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</si>
  <si>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</si>
  <si>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</si>
  <si>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</si>
  <si>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</si>
  <si>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</si>
  <si>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</si>
  <si>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</si>
  <si>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</si>
  <si>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</si>
  <si>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</si>
  <si>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</si>
  <si>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</si>
  <si>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</si>
  <si>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</si>
  <si>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</si>
  <si>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</si>
  <si>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</si>
  <si>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</si>
  <si>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</si>
  <si>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</si>
  <si>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</si>
  <si>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</si>
  <si>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</si>
  <si>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</si>
  <si>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</si>
  <si>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</si>
  <si>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</si>
  <si>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</si>
  <si>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</si>
  <si>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</si>
  <si>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</si>
  <si>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</si>
  <si>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</si>
  <si>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</si>
  <si>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</si>
  <si>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</si>
  <si>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</si>
  <si>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</si>
  <si>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</si>
  <si>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</si>
  <si>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</si>
  <si>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</si>
  <si>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</si>
  <si>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</si>
  <si>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</si>
  <si>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</si>
  <si>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</si>
  <si>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</si>
  <si>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</si>
  <si>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</si>
  <si>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</si>
  <si>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</si>
  <si>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</si>
  <si>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</si>
  <si>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</si>
  <si>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</si>
  <si>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</si>
  <si>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</si>
  <si>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</si>
  <si>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</si>
  <si>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</si>
  <si>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</si>
  <si>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</si>
  <si>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</si>
  <si>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</si>
  <si>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</si>
  <si>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</si>
  <si>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</si>
  <si>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</si>
  <si>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</si>
  <si>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</si>
  <si>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</si>
  <si>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</si>
  <si>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</si>
  <si>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</si>
  <si>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</si>
  <si>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</si>
  <si>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</si>
  <si>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</si>
  <si>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</si>
  <si>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</si>
  <si>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</si>
  <si>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</si>
  <si>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</si>
  <si>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</si>
  <si>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</si>
  <si>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</si>
  <si>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</si>
  <si>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</si>
  <si>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</si>
  <si>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</si>
  <si>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</si>
  <si>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</si>
  <si>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</si>
  <si>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</si>
  <si>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</si>
  <si>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</si>
  <si>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</si>
  <si>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</si>
  <si>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</si>
  <si>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</si>
  <si>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</si>
  <si>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</si>
  <si>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</si>
  <si>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</si>
  <si>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</si>
  <si>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</si>
  <si>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</si>
  <si>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</si>
  <si>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</si>
  <si>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</si>
  <si>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</si>
  <si>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</si>
  <si>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</si>
  <si>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</si>
  <si>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</si>
  <si>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</si>
  <si>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</si>
  <si>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</si>
  <si>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</si>
  <si>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</si>
  <si>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</si>
  <si>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</si>
  <si>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</si>
  <si>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</si>
  <si>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</si>
  <si>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</si>
  <si>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</si>
  <si>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</si>
  <si>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</si>
  <si>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</si>
  <si>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</si>
  <si>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</si>
  <si>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</si>
  <si>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</si>
  <si>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</si>
  <si>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</si>
  <si>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</si>
  <si>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</si>
  <si>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</si>
  <si>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</si>
  <si>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</si>
  <si>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</si>
  <si>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</si>
  <si>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</si>
  <si>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</si>
  <si>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</si>
  <si>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</si>
  <si>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</si>
  <si>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</si>
  <si>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</si>
  <si>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</si>
  <si>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</si>
  <si>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</si>
  <si>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</si>
  <si>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</si>
  <si>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</si>
  <si>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</si>
  <si>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</si>
  <si>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</si>
  <si>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</si>
  <si>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</si>
  <si>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</si>
  <si>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</si>
  <si>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</si>
  <si>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</si>
  <si>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</si>
  <si>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</si>
  <si>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</si>
  <si>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</si>
  <si>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</si>
  <si>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</si>
  <si>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</si>
  <si>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</si>
  <si>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</si>
  <si>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</si>
  <si>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</si>
  <si>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</si>
  <si>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</si>
  <si>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</si>
  <si>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</si>
  <si>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</si>
  <si>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</si>
  <si>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</si>
  <si>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</si>
  <si>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</si>
  <si>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</si>
  <si>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</si>
  <si>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</si>
  <si>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</si>
  <si>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</si>
  <si>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</si>
  <si>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</si>
  <si>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</si>
  <si>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</si>
  <si>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</si>
  <si>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</si>
  <si>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</si>
  <si>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</si>
  <si>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</si>
  <si>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</si>
  <si>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</si>
  <si>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</si>
  <si>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</si>
  <si>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</si>
  <si>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</si>
  <si>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</si>
  <si>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</si>
  <si>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</si>
  <si>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</si>
  <si>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</si>
  <si>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</si>
  <si>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</si>
  <si>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</si>
  <si>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</si>
  <si>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</si>
  <si>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</si>
  <si>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</si>
  <si>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</si>
  <si>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</si>
  <si>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</si>
  <si>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</si>
  <si>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</si>
  <si>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</si>
  <si>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</si>
  <si>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</si>
  <si>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</si>
  <si>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</si>
  <si>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</si>
  <si>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</si>
  <si>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</si>
  <si>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</si>
  <si>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</si>
  <si>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</si>
  <si>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</si>
  <si>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</si>
  <si>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</si>
  <si>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</si>
  <si>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</si>
  <si>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</si>
  <si>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</si>
  <si>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</si>
  <si>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</si>
  <si>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</si>
  <si>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</si>
  <si>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</si>
  <si>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</si>
  <si>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</si>
  <si>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</si>
  <si>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</si>
  <si>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</si>
  <si>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</si>
  <si>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</si>
  <si>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</si>
  <si>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</si>
  <si>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</si>
  <si>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</si>
  <si>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</si>
  <si>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</si>
  <si>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</si>
  <si>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</si>
  <si>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</si>
  <si>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</si>
  <si>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</si>
  <si>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</si>
  <si>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</si>
  <si>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</si>
  <si>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</si>
  <si>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</si>
  <si>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</si>
  <si>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</si>
  <si>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</si>
  <si>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</si>
  <si>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</si>
  <si>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</si>
  <si>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</si>
  <si>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</si>
  <si>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</si>
  <si>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</si>
  <si>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</si>
  <si>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</si>
  <si>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</si>
  <si>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</si>
  <si>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</si>
  <si>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</si>
  <si>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</si>
  <si>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</si>
  <si>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</si>
  <si>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</si>
  <si>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</si>
  <si>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</si>
  <si>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</si>
  <si>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</si>
  <si>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</si>
  <si>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</si>
  <si>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</si>
  <si>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</si>
  <si>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</si>
  <si>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</si>
  <si>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</si>
  <si>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</si>
  <si>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</si>
  <si>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</si>
  <si>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</si>
  <si>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</si>
  <si>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</si>
  <si>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</si>
  <si>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</si>
  <si>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</si>
  <si>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</si>
  <si>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</si>
  <si>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</si>
  <si>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</si>
  <si>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</si>
  <si>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</si>
  <si>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</si>
  <si>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</si>
  <si>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</si>
  <si>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</si>
  <si>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</si>
  <si>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</si>
  <si>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</si>
  <si>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</si>
  <si>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</si>
  <si>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</si>
  <si>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</si>
  <si>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</si>
  <si>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</si>
  <si>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</si>
  <si>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</si>
  <si>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</si>
  <si>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</si>
  <si>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</si>
  <si>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</si>
  <si>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</si>
  <si>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</si>
  <si>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</si>
  <si>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</si>
  <si>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</si>
  <si>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</si>
  <si>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</si>
  <si>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</si>
  <si>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</si>
  <si>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</si>
  <si>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</si>
  <si>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</si>
  <si>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</si>
  <si>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</si>
  <si>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</si>
  <si>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</si>
  <si>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</si>
  <si>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</si>
  <si>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</si>
  <si>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</si>
  <si>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</si>
  <si>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</si>
  <si>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</si>
  <si>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</si>
  <si>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</si>
  <si>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</si>
  <si>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</si>
  <si>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</si>
  <si>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</si>
  <si>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</si>
  <si>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</si>
  <si>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</si>
  <si>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</si>
  <si>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</si>
  <si>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</si>
  <si>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</si>
  <si>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</si>
  <si>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</si>
  <si>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</si>
  <si>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</si>
  <si>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</si>
  <si>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</si>
  <si>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</si>
  <si>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</si>
  <si>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</si>
  <si>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</si>
  <si>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</si>
  <si>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</si>
  <si>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</si>
  <si>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</si>
  <si>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</si>
  <si>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</si>
  <si>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</si>
  <si>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</si>
  <si>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</si>
  <si>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</si>
  <si>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</si>
  <si>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</si>
  <si>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</si>
  <si>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</si>
  <si>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</si>
  <si>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</si>
  <si>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</si>
  <si>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</si>
  <si>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</si>
  <si>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</si>
  <si>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</si>
  <si>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</si>
  <si>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</si>
  <si>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</si>
  <si>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</si>
  <si>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</si>
  <si>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</si>
  <si>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</si>
  <si>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</si>
  <si>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</si>
  <si>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</si>
  <si>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</si>
  <si>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</si>
  <si>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</si>
  <si>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</si>
  <si>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</si>
  <si>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</si>
  <si>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</si>
  <si>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</si>
  <si>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</si>
  <si>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</si>
  <si>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</si>
  <si>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</si>
  <si>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</si>
  <si>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</si>
  <si>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</si>
  <si>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</si>
  <si>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</si>
  <si>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</si>
  <si>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</si>
  <si>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</si>
  <si>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</si>
  <si>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</si>
  <si>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</si>
  <si>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</si>
  <si>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</si>
  <si>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</si>
  <si>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</si>
  <si>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</si>
  <si>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</si>
  <si>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</si>
  <si>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</si>
  <si>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</si>
  <si>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</si>
  <si>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</si>
  <si>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</si>
  <si>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</si>
  <si>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</si>
  <si>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</si>
  <si>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</si>
  <si>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</si>
  <si>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</si>
  <si>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</si>
  <si>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</si>
  <si>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</si>
  <si>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</si>
  <si>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</si>
  <si>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</si>
  <si>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</si>
  <si>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</si>
  <si>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</si>
  <si>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</si>
  <si>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</si>
  <si>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</si>
  <si>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</si>
  <si>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</si>
  <si>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</si>
  <si>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</si>
  <si>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</si>
  <si>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</si>
  <si>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</si>
  <si>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</si>
  <si>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</si>
  <si>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</si>
  <si>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</si>
  <si>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</si>
  <si>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</si>
  <si>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</si>
  <si>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</si>
  <si>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</si>
  <si>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</si>
  <si>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</si>
  <si>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</si>
  <si>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</si>
  <si>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</si>
  <si>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</si>
  <si>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</si>
  <si>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</si>
  <si>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</si>
  <si>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</si>
  <si>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</si>
  <si>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</si>
  <si>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</si>
  <si>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</si>
  <si>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</si>
  <si>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</si>
  <si>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</si>
  <si>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</si>
  <si>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</si>
  <si>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</si>
  <si>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</si>
  <si>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</si>
  <si>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</si>
  <si>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</si>
  <si>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</si>
  <si>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</si>
  <si>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</si>
  <si>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</si>
  <si>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</si>
  <si>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</si>
  <si>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</si>
  <si>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</si>
  <si>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</si>
  <si>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</si>
  <si>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</si>
  <si>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</si>
  <si>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</si>
  <si>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</si>
  <si>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</si>
  <si>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</si>
  <si>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</si>
  <si>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</si>
  <si>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</si>
  <si>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</si>
  <si>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</si>
  <si>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</si>
  <si>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</si>
  <si>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</si>
  <si>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</si>
  <si>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</si>
  <si>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</si>
  <si>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</si>
  <si>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</si>
  <si>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</si>
  <si>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</si>
  <si>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</si>
  <si>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</si>
  <si>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</si>
  <si>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</si>
  <si>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</si>
  <si>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</si>
  <si>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</si>
  <si>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</si>
  <si>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</si>
  <si>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</si>
  <si>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</si>
  <si>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</si>
  <si>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</si>
  <si>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</si>
  <si>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</si>
  <si>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</si>
  <si>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</si>
  <si>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</si>
  <si>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</si>
  <si>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</si>
  <si>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</si>
  <si>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</si>
  <si>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</si>
  <si>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</si>
  <si>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</si>
  <si>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</si>
  <si>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</si>
  <si>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</si>
  <si>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</si>
  <si>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</si>
  <si>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</si>
  <si>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</si>
  <si>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</si>
  <si>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</si>
  <si>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</si>
  <si>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</si>
  <si>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</si>
  <si>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</si>
  <si>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</si>
  <si>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</si>
  <si>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</si>
  <si>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</si>
  <si>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</si>
  <si>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</si>
  <si>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</si>
  <si>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</si>
  <si>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</si>
  <si>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</si>
  <si>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</si>
  <si>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</si>
  <si>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</si>
  <si>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</si>
  <si>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</si>
  <si>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</si>
  <si>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</si>
  <si>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</si>
  <si>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</si>
  <si>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</si>
  <si>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</si>
  <si>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</si>
  <si>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</si>
  <si>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</si>
  <si>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</si>
  <si>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</si>
  <si>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</si>
  <si>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</si>
  <si>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</si>
  <si>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</si>
  <si>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</si>
  <si>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</si>
  <si>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</si>
  <si>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</si>
  <si>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</si>
  <si>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</si>
  <si>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</si>
  <si>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</si>
  <si>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</si>
  <si>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</si>
  <si>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</si>
  <si>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</si>
  <si>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</si>
  <si>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</si>
  <si>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</si>
  <si>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</si>
  <si>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</si>
  <si>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</si>
  <si>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</si>
  <si>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</si>
  <si>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</si>
  <si>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</si>
  <si>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</si>
  <si>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</si>
  <si>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</si>
  <si>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</si>
  <si>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</si>
  <si>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</si>
  <si>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</si>
  <si>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</si>
  <si>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</si>
  <si>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</si>
  <si>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</si>
  <si>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</si>
  <si>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</si>
  <si>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</si>
  <si>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</si>
  <si>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</si>
  <si>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</si>
  <si>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</si>
  <si>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</si>
  <si>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</si>
  <si>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</si>
  <si>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</si>
  <si>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</si>
  <si>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</si>
  <si>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</si>
  <si>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</si>
  <si>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</si>
  <si>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</si>
  <si>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</si>
  <si>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</si>
  <si>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</si>
  <si>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</si>
  <si>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</si>
  <si>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</si>
  <si>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</si>
  <si>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</si>
  <si>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</si>
  <si>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</si>
  <si>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</si>
  <si>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</si>
  <si>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</si>
  <si>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</si>
  <si>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</si>
  <si>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</si>
  <si>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</si>
  <si>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</si>
  <si>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</si>
  <si>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</si>
  <si>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</si>
  <si>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</si>
  <si>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</si>
  <si>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</si>
  <si>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</si>
  <si>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</si>
  <si>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</si>
  <si>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</si>
  <si>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</si>
  <si>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</si>
  <si>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</si>
  <si>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</si>
  <si>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</si>
  <si>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</si>
  <si>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</si>
  <si>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</si>
  <si>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</si>
  <si>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</si>
  <si>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</si>
  <si>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</si>
  <si>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</si>
  <si>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</si>
  <si>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</si>
  <si>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</si>
  <si>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</si>
  <si>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</si>
  <si>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</si>
  <si>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</si>
  <si>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</si>
  <si>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</si>
  <si>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</si>
  <si>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</si>
  <si>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</si>
  <si>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</si>
  <si>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</si>
  <si>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</si>
  <si>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</si>
  <si>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</si>
  <si>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</si>
  <si>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</si>
  <si>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</si>
  <si>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</si>
  <si>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</si>
  <si>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</si>
  <si>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</si>
  <si>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</si>
  <si>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</si>
  <si>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</si>
  <si>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</si>
  <si>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</si>
  <si>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</si>
  <si>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</si>
  <si>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</si>
  <si>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</si>
  <si>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</si>
  <si>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</si>
  <si>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</si>
  <si>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</si>
  <si>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</si>
  <si>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</si>
  <si>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</si>
  <si>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</si>
  <si>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</si>
  <si>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</si>
  <si>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</si>
  <si>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</si>
  <si>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</si>
  <si>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</si>
  <si>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</si>
  <si>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</si>
  <si>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</si>
  <si>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</si>
  <si>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</si>
  <si>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</si>
  <si>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</si>
  <si>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</si>
  <si>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</si>
  <si>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</si>
  <si>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</si>
  <si>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</si>
  <si>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</si>
  <si>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</si>
  <si>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</si>
  <si>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</si>
  <si>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</si>
  <si>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</si>
  <si>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</si>
  <si>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</si>
  <si>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</si>
  <si>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</si>
  <si>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</si>
  <si>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</si>
  <si>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</si>
  <si>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</si>
  <si>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</si>
  <si>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</si>
  <si>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</si>
  <si>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</si>
  <si>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</si>
  <si>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</si>
  <si>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</si>
  <si>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</si>
  <si>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</si>
  <si>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</si>
  <si>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</si>
  <si>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</si>
  <si>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</si>
  <si>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</si>
  <si>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</si>
  <si>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</si>
  <si>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</si>
  <si>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</si>
  <si>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</si>
  <si>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</si>
  <si>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</si>
  <si>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</si>
  <si>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</si>
  <si>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</si>
  <si>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</si>
  <si>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</si>
  <si>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</si>
  <si>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</si>
  <si>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</si>
  <si>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</si>
  <si>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</si>
  <si>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</si>
  <si>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</si>
  <si>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</si>
  <si>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</si>
  <si>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</si>
  <si>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</si>
  <si>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</si>
  <si>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</si>
  <si>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</si>
  <si>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</si>
  <si>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</si>
  <si>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</si>
  <si>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</si>
  <si>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</si>
  <si>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</si>
  <si>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</si>
  <si>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</si>
  <si>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</si>
  <si>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</si>
  <si>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</si>
  <si>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</si>
  <si>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</si>
  <si>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</si>
  <si>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</si>
  <si>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</si>
  <si>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</si>
  <si>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</si>
  <si>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</si>
  <si>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</si>
  <si>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</si>
  <si>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</si>
  <si>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</si>
  <si>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</si>
  <si>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</si>
  <si>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</si>
  <si>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</si>
  <si>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</si>
  <si>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</si>
  <si>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</si>
  <si>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</si>
  <si>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</si>
  <si>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</si>
  <si>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</si>
  <si>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</si>
  <si>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</si>
  <si>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</si>
  <si>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</si>
  <si>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</si>
  <si>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</si>
  <si>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</si>
  <si>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</si>
  <si>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</si>
  <si>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</si>
  <si>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</si>
  <si>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</si>
  <si>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</si>
  <si>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</si>
  <si>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</si>
  <si>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</si>
  <si>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</si>
  <si>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</si>
  <si>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</si>
  <si>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</si>
  <si>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</si>
  <si>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</si>
  <si>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</si>
  <si>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</si>
  <si>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</si>
  <si>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</si>
  <si>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</si>
  <si>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</si>
  <si>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</si>
  <si>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</si>
  <si>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</si>
  <si>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</si>
  <si>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</si>
  <si>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</si>
  <si>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</si>
  <si>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</si>
  <si>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</si>
  <si>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</si>
  <si>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</si>
  <si>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</si>
  <si>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</si>
  <si>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</si>
  <si>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</si>
  <si>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</si>
  <si>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</si>
  <si>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</si>
  <si>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</si>
  <si>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</si>
  <si>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</si>
  <si>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</si>
  <si>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</si>
  <si>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</si>
  <si>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</si>
  <si>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</si>
  <si>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</si>
  <si>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</si>
  <si>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</si>
  <si>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</si>
  <si>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</si>
  <si>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</si>
  <si>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</si>
  <si>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</si>
  <si>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</si>
  <si>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</si>
  <si>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</si>
  <si>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</si>
  <si>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</si>
  <si>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</si>
  <si>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</si>
  <si>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</si>
  <si>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</si>
  <si>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</si>
  <si>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</si>
  <si>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</si>
  <si>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</si>
  <si>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</si>
  <si>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</si>
  <si>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</si>
  <si>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</si>
  <si>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</si>
  <si>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</si>
  <si>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</si>
  <si>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</si>
  <si>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</si>
  <si>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</si>
  <si>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</si>
  <si>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</si>
  <si>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</si>
  <si>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</si>
  <si>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</si>
  <si>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</si>
  <si>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</si>
  <si>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</si>
  <si>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</si>
  <si>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</si>
  <si>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</si>
  <si>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</si>
  <si>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</si>
  <si>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</si>
  <si>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</si>
  <si>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</si>
  <si>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</si>
  <si>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</si>
  <si>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</si>
  <si>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</si>
  <si>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</si>
  <si>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</si>
  <si>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</si>
  <si>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</si>
  <si>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</si>
  <si>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</si>
  <si>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</si>
  <si>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</si>
  <si>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</si>
  <si>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</si>
  <si>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</si>
  <si>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</si>
  <si>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</si>
  <si>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</si>
  <si>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</si>
  <si>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</si>
  <si>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</si>
  <si>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</si>
  <si>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</si>
  <si>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</si>
  <si>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</si>
  <si>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</si>
  <si>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</si>
  <si>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</si>
  <si>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</si>
  <si>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</si>
  <si>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</si>
  <si>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</si>
  <si>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</si>
  <si>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</si>
  <si>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</si>
  <si>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</si>
  <si>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</si>
  <si>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</si>
  <si>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</si>
  <si>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</si>
  <si>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</si>
  <si>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</si>
  <si>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</si>
  <si>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</si>
  <si>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</si>
  <si>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</si>
  <si>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</si>
  <si>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</si>
  <si>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</si>
  <si>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</si>
  <si>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</si>
  <si>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</si>
  <si>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</si>
  <si>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</si>
  <si>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</si>
  <si>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</si>
  <si>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</si>
  <si>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</si>
  <si>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</si>
  <si>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</si>
  <si>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</si>
  <si>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</si>
  <si>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</si>
  <si>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</si>
  <si>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</si>
  <si>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</si>
  <si>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</si>
  <si>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</si>
  <si>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</si>
  <si>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</si>
  <si>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</si>
  <si>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</si>
  <si>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</si>
  <si>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</si>
  <si>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</si>
  <si>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</si>
  <si>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</si>
  <si>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</si>
  <si>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</si>
  <si>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</si>
  <si>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</si>
  <si>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</si>
  <si>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</si>
  <si>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</si>
  <si>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</si>
  <si>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</si>
  <si>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</si>
  <si>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</si>
  <si>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</si>
  <si>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</si>
  <si>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</si>
  <si>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</si>
  <si>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</si>
  <si>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</si>
  <si>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</si>
  <si>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</si>
  <si>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</si>
  <si>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</si>
  <si>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</si>
  <si>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</si>
  <si>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</si>
  <si>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</si>
  <si>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</si>
  <si>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</si>
  <si>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</si>
  <si>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</si>
  <si>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</si>
  <si>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</si>
  <si>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</si>
  <si>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</si>
  <si>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</si>
  <si>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</si>
  <si>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</si>
  <si>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</si>
  <si>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</si>
  <si>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</si>
  <si>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</si>
  <si>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</si>
  <si>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</si>
  <si>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</si>
  <si>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</si>
  <si>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</si>
  <si>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</si>
  <si>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</si>
  <si>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</si>
  <si>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</si>
  <si>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</si>
  <si>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</si>
  <si>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</si>
  <si>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</si>
  <si>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</si>
  <si>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</si>
  <si>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</si>
  <si>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</si>
  <si>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</si>
  <si>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</si>
  <si>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</si>
  <si>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</si>
  <si>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</si>
  <si>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</si>
  <si>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</si>
  <si>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</si>
  <si>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</si>
  <si>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</si>
  <si>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</si>
  <si>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</si>
  <si>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</si>
  <si>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</si>
  <si>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</si>
  <si>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</si>
  <si>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</si>
  <si>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</si>
  <si>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</si>
  <si>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</si>
  <si>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</si>
  <si>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</si>
  <si>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</si>
  <si>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</si>
  <si>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</si>
  <si>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</si>
  <si>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</si>
  <si>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</si>
  <si>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</si>
  <si>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</si>
  <si>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</si>
  <si>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</si>
  <si>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</si>
  <si>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</si>
  <si>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</si>
  <si>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</si>
  <si>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</si>
  <si>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</si>
  <si>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</si>
  <si>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</si>
  <si>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</si>
  <si>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</si>
  <si>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</si>
  <si>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</si>
  <si>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</si>
  <si>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</si>
  <si>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</si>
  <si>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</si>
  <si>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</si>
  <si>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</si>
  <si>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</si>
  <si>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</si>
  <si>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</si>
  <si>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</si>
  <si>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</si>
  <si>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</si>
  <si>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</si>
  <si>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</si>
  <si>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</si>
  <si>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</si>
  <si>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</si>
  <si>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</si>
  <si>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</si>
  <si>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</si>
  <si>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</si>
  <si>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</si>
  <si>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</si>
  <si>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</si>
  <si>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</si>
  <si>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</si>
  <si>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</si>
  <si>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</si>
  <si>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</si>
  <si>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</si>
  <si>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</si>
  <si>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</si>
  <si>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</si>
  <si>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</si>
  <si>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</si>
  <si>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</si>
  <si>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</si>
  <si>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</si>
  <si>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</si>
  <si>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</si>
  <si>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</si>
  <si>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</si>
  <si>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</si>
  <si>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</si>
  <si>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</si>
  <si>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</si>
  <si>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</si>
  <si>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</si>
  <si>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</si>
  <si>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</si>
  <si>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</si>
  <si>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</si>
  <si>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</si>
  <si>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</si>
  <si>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</si>
  <si>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</si>
  <si>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</si>
  <si>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</si>
  <si>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</si>
  <si>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</si>
  <si>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</si>
  <si>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</si>
  <si>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</si>
  <si>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</si>
  <si>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</si>
  <si>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</si>
  <si>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</si>
  <si>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</si>
  <si>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</si>
  <si>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</si>
  <si>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</si>
  <si>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</si>
  <si>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</si>
  <si>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</si>
  <si>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</si>
  <si>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</si>
  <si>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</si>
  <si>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</si>
  <si>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</si>
  <si>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</si>
  <si>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</si>
  <si>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</si>
  <si>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</si>
  <si>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</si>
  <si>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</si>
  <si>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</si>
  <si>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</si>
  <si>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</si>
  <si>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</si>
  <si>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</si>
  <si>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</si>
  <si>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</si>
  <si>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</si>
  <si>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</si>
  <si>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</si>
  <si>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</si>
  <si>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</si>
  <si>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</si>
  <si>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</si>
  <si>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</si>
  <si>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</si>
  <si>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</si>
  <si>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</si>
  <si>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</si>
  <si>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</si>
  <si>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</si>
  <si>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</si>
  <si>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</si>
  <si>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</si>
  <si>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</si>
  <si>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</si>
  <si>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</si>
  <si>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</si>
  <si>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</si>
  <si>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</si>
  <si>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</si>
  <si>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</si>
  <si>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</si>
  <si>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</si>
  <si>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</si>
  <si>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</si>
  <si>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</si>
  <si>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</si>
  <si>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</si>
  <si>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</si>
  <si>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</si>
  <si>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</si>
  <si>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</si>
  <si>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</si>
  <si>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</si>
  <si>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</si>
  <si>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</si>
  <si>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</si>
  <si>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</si>
  <si>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</si>
  <si>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</si>
  <si>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</si>
  <si>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</si>
  <si>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</si>
  <si>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</si>
  <si>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</si>
  <si>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</si>
  <si>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</si>
  <si>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</si>
  <si>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</si>
  <si>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</si>
  <si>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</si>
  <si>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</si>
  <si>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</si>
  <si>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</si>
  <si>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</si>
  <si>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</si>
  <si>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</si>
  <si>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</si>
  <si>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</si>
  <si>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</si>
  <si>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</si>
  <si>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</si>
  <si>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</si>
  <si>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</si>
  <si>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</si>
  <si>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</si>
  <si>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</si>
  <si>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</si>
  <si>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</si>
  <si>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</si>
  <si>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</si>
  <si>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</si>
  <si>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</si>
  <si>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</si>
  <si>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</si>
  <si>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lt825_mthd_usd_instrmntflg_col</t>
  </si>
  <si>
    <t>lt825_mthd_usd_instrmntflg_exec</t>
  </si>
  <si>
    <t>lt825_mthd_usd_instrmntflg_fin</t>
  </si>
  <si>
    <t>lt825_mthd_usd_instrmntflg_pro</t>
  </si>
  <si>
    <t>lt825_mthd_usd_instrmntpurpose_code</t>
  </si>
  <si>
    <t xml:space="preserve">- Pendência de reprocessamento de IT: Tabela de certificados energéticos. </t>
  </si>
  <si>
    <t>- Em falta a re-especificação de um campo do Pilar III dependente de reunião com o LCM</t>
  </si>
  <si>
    <t>1. Entrega da tabela de Output de Certificados Energéticos pela equipa de Tecnologia.
2. Serão entregues 8 campos da tabela de Bens Imóveis do Modelo Verde, o que permitirá iniciar os testes.
3. Foram fechadas as re-especificações de 25 campos e concluído 1 campo. Fica apenas a faltar fechar a re-especificação de 1 campo pendente de reunião com o LCM (marcada para 04/11).</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</si>
  <si>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</si>
  <si>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</si>
  <si>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</si>
  <si>
    <t>Validação EF</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</si>
  <si>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</si>
  <si>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rPr>
        <b/>
        <sz val="11"/>
        <color theme="1" tint="4.9989318521683403E-2"/>
        <rFont val="Santander Text"/>
        <family val="2"/>
      </rPr>
      <t>1. Iniciámos a simulação da tabela Protection.
2. Foi realizada a sessão de validação com o LCM e fechadas as re-especificações.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 xml:space="preserve">Datas de Entrega de Tecnologia: 
</t>
    </r>
    <r>
      <rPr>
        <b/>
        <sz val="11"/>
        <color theme="7"/>
        <rFont val="Santander Text"/>
        <family val="2"/>
      </rPr>
      <t>Entregue a 31/Outubro:</t>
    </r>
    <r>
      <rPr>
        <sz val="11"/>
        <rFont val="Santander Text"/>
        <family val="2"/>
      </rPr>
      <t xml:space="preserve">
- 11 campos da lt004_protection
- 25 campo da  lt003_entity
</t>
    </r>
    <r>
      <rPr>
        <b/>
        <sz val="11"/>
        <rFont val="Santander Text"/>
        <family val="2"/>
      </rPr>
      <t xml:space="preserve">
15/Novembro</t>
    </r>
    <r>
      <rPr>
        <sz val="11"/>
        <rFont val="Santander Text"/>
        <family val="2"/>
      </rPr>
      <t xml:space="preserve">
- 5 campos da lt004_protection
- 5 campo da  lt003_entity
- 5 campos da lt002_instrument
</t>
    </r>
    <r>
      <rPr>
        <b/>
        <sz val="11"/>
        <rFont val="Santander Text"/>
        <family val="2"/>
      </rPr>
      <t>28/Novembro:</t>
    </r>
    <r>
      <rPr>
        <sz val="11"/>
        <rFont val="Santander Text"/>
        <family val="2"/>
      </rPr>
      <t xml:space="preserve">
- 4 campos da lt007_instr_activity
- 1 campos da lt004_protection
- 1 campo da  lt003_entity
- 1 campos da lt002_instrument</t>
    </r>
    <r>
      <rPr>
        <sz val="11"/>
        <color theme="1" tint="4.9989318521683403E-2"/>
        <rFont val="Santander Text"/>
        <family val="2"/>
      </rPr>
      <t xml:space="preserve">
</t>
    </r>
  </si>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</sst>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8"/>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28" fillId="0" borderId="12" xfId="0" quotePrefix="1" applyFont="1" applyBorder="1" applyAlignment="1"/>
    <xf numFmtId="16" fontId="2" fillId="0" borderId="1" xfId="0" quotePrefix="1" applyNumberFormat="1" applyFont="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0" borderId="0" xfId="0" applyFont="1" applyBorder="1"/>
    <xf numFmtId="0" fontId="22" fillId="0" borderId="0" xfId="0" applyFont="1" applyBorder="1" applyAlignment="1">
      <alignment horizontal="right"/>
    </xf>
    <xf numFmtId="0" fontId="44" fillId="0" borderId="0" xfId="0" applyFont="1" applyBorder="1"/>
    <xf numFmtId="0" fontId="47" fillId="14" borderId="18" xfId="0" applyFont="1" applyFill="1" applyBorder="1" applyAlignment="1">
      <alignment horizontal="left" vertical="top" wrapText="1"/>
    </xf>
    <xf numFmtId="0" fontId="47" fillId="14" borderId="0" xfId="0" applyFont="1" applyFill="1" applyBorder="1" applyAlignment="1">
      <alignment horizontal="left" vertical="top" wrapText="1"/>
    </xf>
    <xf numFmtId="0" fontId="47" fillId="14" borderId="23" xfId="0" applyFont="1" applyFill="1" applyBorder="1" applyAlignment="1">
      <alignment horizontal="left" vertical="top" wrapText="1"/>
    </xf>
    <xf numFmtId="0" fontId="60" fillId="0" borderId="0" xfId="0" applyFont="1"/>
  </cellXfs>
  <cellStyles count="4">
    <cellStyle name="Normal" xfId="0" builtinId="0"/>
    <cellStyle name="Normal 2" xfId="3"/>
    <cellStyle name="Normal 3" xfId="2"/>
    <cellStyle name="Percent" xfId="1" builtinId="5"/>
  </cellStyles>
  <dxfs count="542">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chemeClr val="accent5"/>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10</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156</c:v>
                </c:pt>
                <c:pt idx="2">
                  <c:v>2</c:v>
                </c:pt>
                <c:pt idx="3">
                  <c:v>73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3</c:v>
                </c:pt>
                <c:pt idx="2">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24</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10</c:v>
                </c:pt>
                <c:pt idx="1">
                  <c:v>8</c:v>
                </c:pt>
                <c:pt idx="2">
                  <c:v>17</c:v>
                </c:pt>
                <c:pt idx="5">
                  <c:v>15</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53</c:v>
                </c:pt>
                <c:pt idx="1">
                  <c:v>50</c:v>
                </c:pt>
                <c:pt idx="2">
                  <c:v>26</c:v>
                </c:pt>
                <c:pt idx="3">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112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04.47166458333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flg_col"/>
        <s v="lt825_mthd_usd_instrmntflg_exec"/>
        <s v="lt825_mthd_usd_instrmntflg_fin"/>
        <s v="lt825_mthd_usd_instrmntflg_pr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purpose_code"/>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04.47167638888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04.47167858796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4">
        <s v="0. Cancelado"/>
        <s v="1. Concluído"/>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04.47168032407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04.47168252315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04.47168437499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4. Validação EF"/>
        <s v="6. Em implementação (re-especificação)"/>
        <s v="2.1 Em Teste"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04.4716859953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3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4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5">
    <chartFormat chart="6" format="35">
      <pivotArea type="data" outline="0" fieldPosition="0">
        <references count="2">
          <reference field="4294967294" count="1" selected="0">
            <x v="0"/>
          </reference>
          <reference field="4" count="1" selected="0">
            <x v="1"/>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4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5">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4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2">
    <chartFormat chart="6" format="38" series="1">
      <pivotArea type="data" outline="0" fieldPosition="0">
        <references count="1">
          <reference field="4294967294" count="1" selected="0">
            <x v="0"/>
          </reference>
        </references>
      </pivotArea>
    </chartFormat>
    <chartFormat chart="6" format="39">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8">
    <i>
      <x/>
    </i>
    <i>
      <x v="1"/>
    </i>
    <i>
      <x v="2"/>
    </i>
    <i>
      <x v="3"/>
    </i>
    <i>
      <x v="4"/>
    </i>
    <i>
      <x v="5"/>
    </i>
    <i>
      <x v="6"/>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4"/>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4">
      <pivotArea type="data" outline="0" fieldPosition="0">
        <references count="3">
          <reference field="4294967294" count="1" selected="0">
            <x v="0"/>
          </reference>
          <reference field="3"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5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4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3"/>
        <item x="2"/>
        <item x="4"/>
        <item x="5"/>
        <item x="1"/>
      </items>
    </pivotField>
    <pivotField dataField="1" subtotalTop="0" showAll="0" defaultSubtotal="0"/>
  </pivotFields>
  <rowFields count="1">
    <field x="3"/>
  </rowFields>
  <rowItems count="5">
    <i>
      <x/>
    </i>
    <i>
      <x v="1"/>
    </i>
    <i>
      <x v="2"/>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3"/>
          </reference>
        </references>
      </pivotArea>
    </chartFormat>
    <chartFormat chart="6" format="27">
      <pivotArea type="data" outline="0" fieldPosition="0">
        <references count="2">
          <reference field="4294967294" count="1" selected="0">
            <x v="0"/>
          </reference>
          <reference field="3" count="1" selected="0">
            <x v="4"/>
          </reference>
        </references>
      </pivotArea>
    </chartFormat>
    <chartFormat chart="6" format="28">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541" tableBorderDxfId="540">
  <autoFilter ref="B6:N574">
    <filterColumn colId="5">
      <filters>
        <filter val="2.1 Em Teste"/>
      </filters>
    </filterColumn>
  </autoFilter>
  <tableColumns count="13">
    <tableColumn id="1" name="Âmbito" dataDxfId="539"/>
    <tableColumn id="2" name="Sub-âmbito" dataDxfId="538"/>
    <tableColumn id="3" name="Tipo de teste" dataDxfId="537"/>
    <tableColumn id="4" name="Tabela" dataDxfId="536"/>
    <tableColumn id="5" name="Campo" dataDxfId="535"/>
    <tableColumn id="6" name="Status Atual" dataDxfId="534"/>
    <tableColumn id="7" name="Status Anterior" dataDxfId="533"/>
    <tableColumn id="8" name="Observações" dataDxfId="532"/>
    <tableColumn id="9" name="Data de Pedido correção/esclarecimento" dataDxfId="531">
      <calculatedColumnFormula>IF(VLOOKUP(A7,'Aux - pivots1'!$A:$E,3,0)=0, "",VLOOKUP(A7,'Aux - pivots1'!$A:$E,3,0))</calculatedColumnFormula>
    </tableColumn>
    <tableColumn id="10" name="Data de correção prevista" dataDxfId="530">
      <calculatedColumnFormula>IF(VLOOKUP(A7,'Aux - pivots1'!$A:$E,4,0)=0, "",VLOOKUP(A7,'Aux - pivots1'!$A:$E,4,0))</calculatedColumnFormula>
    </tableColumn>
    <tableColumn id="11" name="Data de correção efetiva" dataDxfId="529">
      <calculatedColumnFormula>IF(VLOOKUP(A7,'Aux - pivots1'!$A:$E,5,0)=0, "",VLOOKUP(A7,'Aux - pivots1'!$A:$E,5,0))</calculatedColumnFormula>
    </tableColumn>
    <tableColumn id="12" name="Data Prevista de Re-especificação" dataDxfId="528"/>
    <tableColumn id="13" name="Data Prevista de Teste" dataDxfId="527"/>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526" dataDxfId="524" totalsRowDxfId="522" headerRowBorderDxfId="525" tableBorderDxfId="523" totalsRowBorderDxfId="521">
  <autoFilter ref="B8:X1320">
    <filterColumn colId="1">
      <filters>
        <filter val="Modelo Verde - Output"/>
      </filters>
    </filterColumn>
    <filterColumn colId="4">
      <filters>
        <filter val="modesg_out_bens_imoveis"/>
      </filters>
    </filterColumn>
    <filterColumn colId="5">
      <filters>
        <filter val="origem_scp3_emss"/>
        <filter val="scp3_emss"/>
        <filter val="unidade_funcional_scp3_emss"/>
      </filters>
    </filterColumn>
  </autoFilter>
  <tableColumns count="23">
    <tableColumn id="1" name="Âmbito" dataDxfId="520" totalsRowDxfId="519"/>
    <tableColumn id="12" name="Sub-âmbito" dataDxfId="518" totalsRowDxfId="517"/>
    <tableColumn id="2" name="Origem" dataDxfId="516" totalsRowDxfId="515"/>
    <tableColumn id="18" name="Campo Origem" dataDxfId="514" totalsRowDxfId="513"/>
    <tableColumn id="5" name="Tabela" dataDxfId="512" totalsRowDxfId="511"/>
    <tableColumn id="3" name="Campo" dataDxfId="510" totalsRowDxfId="509"/>
    <tableColumn id="20" name="concat" dataDxfId="508" totalsRowDxfId="507">
      <calculatedColumnFormula>Table1[[#This Row],[Tabela]]&amp;Table1[[#This Row],[Campo]]</calculatedColumnFormula>
    </tableColumn>
    <tableColumn id="4" name="Status" dataDxfId="506" totalsRowDxfId="505"/>
    <tableColumn id="19" name="Status2" dataDxfId="504">
      <calculatedColumnFormula>VLOOKUP(Table1[[#This Row],[Status]],Auxiliar!$B$16:$C$24,2,0)</calculatedColumnFormula>
    </tableColumn>
    <tableColumn id="6" name="Tipologia_Testes" dataDxfId="503" totalsRowDxfId="502"/>
    <tableColumn id="10" name="Necessidade de re-especificação? (campo)" dataDxfId="501" totalsRowDxfId="500"/>
    <tableColumn id="9" name="Complexidade" dataDxfId="499" totalsRowDxfId="498"/>
    <tableColumn id="17" name="Data de Alteração Status" dataDxfId="497" totalsRowDxfId="496"/>
    <tableColumn id="8" name="Estimação (horas)" totalsRowFunction="custom" dataDxfId="495" totalsRowDxfId="494">
      <calculatedColumnFormula>INDEX(Auxiliar!$D$5:$F$11,MATCH(Table1[[#This Row],[Tipologia_Testes]],Auxiliar!$B$5:$B$11,0),MATCH(Table1[[#This Row],[Complexidade]],Auxiliar!$D$4:$F$4,0))</calculatedColumnFormula>
      <totalsRowFormula>SUMIF(Table1[Estimação (horas)],"&gt;0")</totalsRowFormula>
    </tableColumn>
    <tableColumn id="7" name="Notas" dataDxfId="493" totalsRowDxfId="492"/>
    <tableColumn id="11" name="Owner" dataDxfId="491" totalsRowDxfId="490"/>
    <tableColumn id="21" name="Data alteração especificação" dataDxfId="489" totalsRowDxfId="488"/>
    <tableColumn id="13" name="Data de inicio testes" dataDxfId="487" totalsRowDxfId="486"/>
    <tableColumn id="14" name="Data de incidência / pedido esclarecimento" dataDxfId="485" totalsRowDxfId="484"/>
    <tableColumn id="15" name="Data de correção/resposta prevista" dataDxfId="483" totalsRowDxfId="482"/>
    <tableColumn id="22" name="Data de correção/resposta efetiva" dataDxfId="481" totalsRowDxfId="480"/>
    <tableColumn id="23" name="Horas efetivas" dataDxfId="479" totalsRowDxfId="478">
      <calculatedColumnFormula>VLOOKUP(Table1[[#This Row],[Status]],Auxiliar!$B$16:$D$24,3,0)*Table1[[#This Row],[Estimação (horas)]]</calculatedColumnFormula>
    </tableColumn>
    <tableColumn id="16" name="Query" dataDxfId="477" totalsRowDxfId="476"/>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475" priority="11" operator="notEqual">
      <formula>0</formula>
    </cfRule>
  </conditionalFormatting>
  <conditionalFormatting sqref="L21:L23">
    <cfRule type="cellIs" dxfId="474" priority="3" operator="notEqual">
      <formula>0</formula>
    </cfRule>
  </conditionalFormatting>
  <conditionalFormatting sqref="L577:L579">
    <cfRule type="cellIs" dxfId="473" priority="2" operator="notEqual">
      <formula>0</formula>
    </cfRule>
  </conditionalFormatting>
  <conditionalFormatting sqref="L582:L636">
    <cfRule type="cellIs" dxfId="472" priority="1" operator="notEqual">
      <formula>0</formula>
    </cfRule>
  </conditionalFormatting>
  <conditionalFormatting sqref="M5:M6 N6:FK6">
    <cfRule type="cellIs" dxfId="471" priority="12" operator="notEqual">
      <formula>0</formula>
    </cfRule>
  </conditionalFormatting>
  <conditionalFormatting sqref="M15:FK18 M21:FK23 M577:FK579 M636:FK636">
    <cfRule type="cellIs" dxfId="470" priority="10" operator="greaterThan">
      <formula>0</formula>
    </cfRule>
  </conditionalFormatting>
  <conditionalFormatting sqref="M26:FK27">
    <cfRule type="cellIs" dxfId="469" priority="9" operator="greaterThan">
      <formula>0</formula>
    </cfRule>
  </conditionalFormatting>
  <conditionalFormatting sqref="M42:FK42">
    <cfRule type="cellIs" dxfId="468" priority="8" operator="greaterThan">
      <formula>0</formula>
    </cfRule>
  </conditionalFormatting>
  <conditionalFormatting sqref="M198:FK198">
    <cfRule type="cellIs" dxfId="467" priority="7" operator="greaterThan">
      <formula>0</formula>
    </cfRule>
  </conditionalFormatting>
  <conditionalFormatting sqref="M362:FK362">
    <cfRule type="cellIs" dxfId="466" priority="6" operator="greaterThan">
      <formula>0</formula>
    </cfRule>
  </conditionalFormatting>
  <conditionalFormatting sqref="M447:FK447">
    <cfRule type="cellIs" dxfId="465" priority="5" operator="greaterThan">
      <formula>0</formula>
    </cfRule>
  </conditionalFormatting>
  <conditionalFormatting sqref="M582:FK583">
    <cfRule type="cellIs" dxfId="46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topLeftCell="B46" zoomScale="70" zoomScaleNormal="70" workbookViewId="0">
      <selection activeCell="U94" sqref="U94"/>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1969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25" t="s">
        <v>1966</v>
      </c>
      <c r="C8" s="226"/>
      <c r="D8" s="226"/>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7"/>
      <c r="AH8" s="117"/>
    </row>
    <row r="9" spans="1:34" ht="17.7" customHeight="1">
      <c r="A9" s="117"/>
      <c r="B9" s="228"/>
      <c r="C9" s="229"/>
      <c r="D9" s="229"/>
      <c r="E9" s="229"/>
      <c r="F9" s="229"/>
      <c r="G9" s="229"/>
      <c r="H9" s="229"/>
      <c r="I9" s="229"/>
      <c r="J9" s="229"/>
      <c r="K9" s="229"/>
      <c r="L9" s="229"/>
      <c r="M9" s="229"/>
      <c r="N9" s="229"/>
      <c r="O9" s="229"/>
      <c r="P9" s="229"/>
      <c r="Q9" s="229"/>
      <c r="R9" s="229"/>
      <c r="S9" s="229"/>
      <c r="T9" s="229"/>
      <c r="U9" s="229"/>
      <c r="V9" s="229"/>
      <c r="W9" s="229"/>
      <c r="X9" s="229"/>
      <c r="Y9" s="229"/>
      <c r="Z9" s="229"/>
      <c r="AA9" s="229"/>
      <c r="AB9" s="229"/>
      <c r="AC9" s="229"/>
      <c r="AD9" s="229"/>
      <c r="AE9" s="229"/>
      <c r="AF9" s="229"/>
      <c r="AG9" s="230"/>
      <c r="AH9" s="117"/>
    </row>
    <row r="10" spans="1:34" ht="17.7" customHeight="1">
      <c r="A10" s="117"/>
      <c r="B10" s="228"/>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9"/>
      <c r="AA10" s="229"/>
      <c r="AB10" s="229"/>
      <c r="AC10" s="229"/>
      <c r="AD10" s="229"/>
      <c r="AE10" s="229"/>
      <c r="AF10" s="229"/>
      <c r="AG10" s="230"/>
      <c r="AH10" s="117"/>
    </row>
    <row r="11" spans="1:34" ht="17.7" customHeight="1">
      <c r="A11" s="117"/>
      <c r="B11" s="228"/>
      <c r="C11" s="229"/>
      <c r="D11" s="229"/>
      <c r="E11" s="229"/>
      <c r="F11" s="229"/>
      <c r="G11" s="229"/>
      <c r="H11" s="229"/>
      <c r="I11" s="229"/>
      <c r="J11" s="229"/>
      <c r="K11" s="229"/>
      <c r="L11" s="229"/>
      <c r="M11" s="229"/>
      <c r="N11" s="229"/>
      <c r="O11" s="229"/>
      <c r="P11" s="229"/>
      <c r="Q11" s="229"/>
      <c r="R11" s="229"/>
      <c r="S11" s="229"/>
      <c r="T11" s="229"/>
      <c r="U11" s="229"/>
      <c r="V11" s="229"/>
      <c r="W11" s="229"/>
      <c r="X11" s="229"/>
      <c r="Y11" s="229"/>
      <c r="Z11" s="229"/>
      <c r="AA11" s="229"/>
      <c r="AB11" s="229"/>
      <c r="AC11" s="229"/>
      <c r="AD11" s="229"/>
      <c r="AE11" s="229"/>
      <c r="AF11" s="229"/>
      <c r="AG11" s="230"/>
      <c r="AH11" s="117"/>
    </row>
    <row r="12" spans="1:34" ht="17.7" customHeight="1">
      <c r="A12" s="117"/>
      <c r="B12" s="228"/>
      <c r="C12" s="229"/>
      <c r="D12" s="229"/>
      <c r="E12" s="229"/>
      <c r="F12" s="229"/>
      <c r="G12" s="229"/>
      <c r="H12" s="229"/>
      <c r="I12" s="229"/>
      <c r="J12" s="229"/>
      <c r="K12" s="229"/>
      <c r="L12" s="229"/>
      <c r="M12" s="229"/>
      <c r="N12" s="229"/>
      <c r="O12" s="229"/>
      <c r="P12" s="229"/>
      <c r="Q12" s="229"/>
      <c r="R12" s="229"/>
      <c r="S12" s="229"/>
      <c r="T12" s="229"/>
      <c r="U12" s="229"/>
      <c r="V12" s="229"/>
      <c r="W12" s="229"/>
      <c r="X12" s="229"/>
      <c r="Y12" s="229"/>
      <c r="Z12" s="229"/>
      <c r="AA12" s="229"/>
      <c r="AB12" s="229"/>
      <c r="AC12" s="229"/>
      <c r="AD12" s="229"/>
      <c r="AE12" s="229"/>
      <c r="AF12" s="229"/>
      <c r="AG12" s="230"/>
      <c r="AH12" s="117"/>
    </row>
    <row r="13" spans="1:34" ht="17.7" customHeight="1">
      <c r="A13" s="117"/>
      <c r="B13" s="228"/>
      <c r="C13" s="229"/>
      <c r="D13" s="229"/>
      <c r="E13" s="229"/>
      <c r="F13" s="229"/>
      <c r="G13" s="229"/>
      <c r="H13" s="229"/>
      <c r="I13" s="229"/>
      <c r="J13" s="229"/>
      <c r="K13" s="229"/>
      <c r="L13" s="229"/>
      <c r="M13" s="229"/>
      <c r="N13" s="229"/>
      <c r="O13" s="229"/>
      <c r="P13" s="229"/>
      <c r="Q13" s="229"/>
      <c r="R13" s="229"/>
      <c r="S13" s="229"/>
      <c r="T13" s="229"/>
      <c r="U13" s="229"/>
      <c r="V13" s="229"/>
      <c r="W13" s="229"/>
      <c r="X13" s="229"/>
      <c r="Y13" s="229"/>
      <c r="Z13" s="229"/>
      <c r="AA13" s="229"/>
      <c r="AB13" s="229"/>
      <c r="AC13" s="229"/>
      <c r="AD13" s="229"/>
      <c r="AE13" s="229"/>
      <c r="AF13" s="229"/>
      <c r="AG13" s="230"/>
      <c r="AH13" s="117"/>
    </row>
    <row r="14" spans="1:34" ht="17.7" customHeight="1">
      <c r="A14" s="117"/>
      <c r="B14" s="228"/>
      <c r="C14" s="229"/>
      <c r="D14" s="229"/>
      <c r="E14" s="229"/>
      <c r="F14" s="229"/>
      <c r="G14" s="229"/>
      <c r="H14" s="229"/>
      <c r="I14" s="229"/>
      <c r="J14" s="229"/>
      <c r="K14" s="229"/>
      <c r="L14" s="229"/>
      <c r="M14" s="229"/>
      <c r="N14" s="229"/>
      <c r="O14" s="229"/>
      <c r="P14" s="229"/>
      <c r="Q14" s="229"/>
      <c r="R14" s="229"/>
      <c r="S14" s="229"/>
      <c r="T14" s="229"/>
      <c r="U14" s="229"/>
      <c r="V14" s="229"/>
      <c r="W14" s="229"/>
      <c r="X14" s="229"/>
      <c r="Y14" s="229"/>
      <c r="Z14" s="229"/>
      <c r="AA14" s="229"/>
      <c r="AB14" s="229"/>
      <c r="AC14" s="229"/>
      <c r="AD14" s="229"/>
      <c r="AE14" s="229"/>
      <c r="AF14" s="229"/>
      <c r="AG14" s="230"/>
      <c r="AH14" s="117"/>
    </row>
    <row r="15" spans="1:34" ht="17.7" customHeight="1">
      <c r="A15" s="117"/>
      <c r="B15" s="228"/>
      <c r="C15" s="229"/>
      <c r="D15" s="229"/>
      <c r="E15" s="229"/>
      <c r="F15" s="229"/>
      <c r="G15" s="229"/>
      <c r="H15" s="229"/>
      <c r="I15" s="229"/>
      <c r="J15" s="229"/>
      <c r="K15" s="229"/>
      <c r="L15" s="229"/>
      <c r="M15" s="229"/>
      <c r="N15" s="229"/>
      <c r="O15" s="229"/>
      <c r="P15" s="229"/>
      <c r="Q15" s="229"/>
      <c r="R15" s="229"/>
      <c r="S15" s="229"/>
      <c r="T15" s="229"/>
      <c r="U15" s="229"/>
      <c r="V15" s="229"/>
      <c r="W15" s="229"/>
      <c r="X15" s="229"/>
      <c r="Y15" s="229"/>
      <c r="Z15" s="229"/>
      <c r="AA15" s="229"/>
      <c r="AB15" s="229"/>
      <c r="AC15" s="229"/>
      <c r="AD15" s="229"/>
      <c r="AE15" s="229"/>
      <c r="AF15" s="229"/>
      <c r="AG15" s="230"/>
      <c r="AH15" s="117"/>
    </row>
    <row r="16" spans="1:34" ht="17.7" customHeight="1">
      <c r="A16" s="117"/>
      <c r="B16" s="228"/>
      <c r="C16" s="229"/>
      <c r="D16" s="229"/>
      <c r="E16" s="229"/>
      <c r="F16" s="229"/>
      <c r="G16" s="229"/>
      <c r="H16" s="229"/>
      <c r="I16" s="229"/>
      <c r="J16" s="229"/>
      <c r="K16" s="229"/>
      <c r="L16" s="229"/>
      <c r="M16" s="229"/>
      <c r="N16" s="229"/>
      <c r="O16" s="229"/>
      <c r="P16" s="229"/>
      <c r="Q16" s="229"/>
      <c r="R16" s="229"/>
      <c r="S16" s="229"/>
      <c r="T16" s="229"/>
      <c r="U16" s="229"/>
      <c r="V16" s="229"/>
      <c r="W16" s="229"/>
      <c r="X16" s="229"/>
      <c r="Y16" s="229"/>
      <c r="Z16" s="229"/>
      <c r="AA16" s="229"/>
      <c r="AB16" s="229"/>
      <c r="AC16" s="229"/>
      <c r="AD16" s="229"/>
      <c r="AE16" s="229"/>
      <c r="AF16" s="229"/>
      <c r="AG16" s="230"/>
      <c r="AH16" s="117"/>
    </row>
    <row r="17" spans="1:34" ht="17.7" customHeight="1">
      <c r="A17" s="117"/>
      <c r="B17" s="228"/>
      <c r="C17" s="229"/>
      <c r="D17" s="229"/>
      <c r="E17" s="229"/>
      <c r="F17" s="229"/>
      <c r="G17" s="229"/>
      <c r="H17" s="229"/>
      <c r="I17" s="229"/>
      <c r="J17" s="229"/>
      <c r="K17" s="229"/>
      <c r="L17" s="229"/>
      <c r="M17" s="229"/>
      <c r="N17" s="229"/>
      <c r="O17" s="229"/>
      <c r="P17" s="229"/>
      <c r="Q17" s="229"/>
      <c r="R17" s="229"/>
      <c r="S17" s="229"/>
      <c r="T17" s="229"/>
      <c r="U17" s="229"/>
      <c r="V17" s="229"/>
      <c r="W17" s="229"/>
      <c r="X17" s="229"/>
      <c r="Y17" s="229"/>
      <c r="Z17" s="229"/>
      <c r="AA17" s="229"/>
      <c r="AB17" s="229"/>
      <c r="AC17" s="229"/>
      <c r="AD17" s="229"/>
      <c r="AE17" s="229"/>
      <c r="AF17" s="229"/>
      <c r="AG17" s="230"/>
      <c r="AH17" s="117"/>
    </row>
    <row r="18" spans="1:34" ht="17.7" customHeight="1">
      <c r="A18" s="117"/>
      <c r="B18" s="228"/>
      <c r="C18" s="229"/>
      <c r="D18" s="229"/>
      <c r="E18" s="229"/>
      <c r="F18" s="229"/>
      <c r="G18" s="229"/>
      <c r="H18" s="229"/>
      <c r="I18" s="229"/>
      <c r="J18" s="229"/>
      <c r="K18" s="229"/>
      <c r="L18" s="229"/>
      <c r="M18" s="229"/>
      <c r="N18" s="229"/>
      <c r="O18" s="229"/>
      <c r="P18" s="229"/>
      <c r="Q18" s="229"/>
      <c r="R18" s="229"/>
      <c r="S18" s="229"/>
      <c r="T18" s="229"/>
      <c r="U18" s="229"/>
      <c r="V18" s="229"/>
      <c r="W18" s="229"/>
      <c r="X18" s="229"/>
      <c r="Y18" s="229"/>
      <c r="Z18" s="229"/>
      <c r="AA18" s="229"/>
      <c r="AB18" s="229"/>
      <c r="AC18" s="229"/>
      <c r="AD18" s="229"/>
      <c r="AE18" s="229"/>
      <c r="AF18" s="229"/>
      <c r="AG18" s="230"/>
      <c r="AH18" s="117"/>
    </row>
    <row r="19" spans="1:34" ht="17.7" customHeight="1">
      <c r="A19" s="117"/>
      <c r="B19" s="231"/>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c r="AF19" s="232"/>
      <c r="AG19" s="233"/>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243" t="s">
        <v>1973</v>
      </c>
      <c r="Y26" s="244"/>
      <c r="Z26" s="244"/>
      <c r="AA26" s="244"/>
      <c r="AB26" s="244"/>
      <c r="AC26" s="244"/>
      <c r="AD26" s="244"/>
      <c r="AE26" s="244"/>
      <c r="AF26" s="245"/>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246"/>
      <c r="Y27" s="247"/>
      <c r="Z27" s="247"/>
      <c r="AA27" s="247"/>
      <c r="AB27" s="247"/>
      <c r="AC27" s="247"/>
      <c r="AD27" s="247"/>
      <c r="AE27" s="247"/>
      <c r="AF27" s="248"/>
      <c r="AG27" s="164"/>
      <c r="AH27" s="117"/>
    </row>
    <row r="28" spans="1:34">
      <c r="A28" s="117"/>
      <c r="B28" s="122"/>
      <c r="P28" s="26" t="s">
        <v>1945</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-22</v>
      </c>
      <c r="X28" s="246"/>
      <c r="Y28" s="247"/>
      <c r="Z28" s="247"/>
      <c r="AA28" s="247"/>
      <c r="AB28" s="247"/>
      <c r="AC28" s="247"/>
      <c r="AD28" s="247"/>
      <c r="AE28" s="247"/>
      <c r="AF28" s="248"/>
      <c r="AG28" s="164"/>
      <c r="AH28" s="117"/>
    </row>
    <row r="29" spans="1:34">
      <c r="A29" s="117"/>
      <c r="B29" s="122"/>
      <c r="D29" s="224" t="str">
        <f>"# "&amp;U35</f>
        <v># 169</v>
      </c>
      <c r="E29" s="224"/>
      <c r="P29" s="26" t="s">
        <v>1946</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246"/>
      <c r="Y29" s="247"/>
      <c r="Z29" s="247"/>
      <c r="AA29" s="247"/>
      <c r="AB29" s="247"/>
      <c r="AC29" s="247"/>
      <c r="AD29" s="247"/>
      <c r="AE29" s="247"/>
      <c r="AF29" s="248"/>
      <c r="AG29" s="164"/>
      <c r="AH29" s="117"/>
    </row>
    <row r="30" spans="1:34" ht="17.7" customHeight="1">
      <c r="A30" s="117"/>
      <c r="B30" s="122"/>
      <c r="D30" s="224"/>
      <c r="E30" s="224"/>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246"/>
      <c r="Y30" s="247"/>
      <c r="Z30" s="247"/>
      <c r="AA30" s="247"/>
      <c r="AB30" s="247"/>
      <c r="AC30" s="247"/>
      <c r="AD30" s="247"/>
      <c r="AE30" s="247"/>
      <c r="AF30" s="248"/>
      <c r="AG30" s="164"/>
      <c r="AH30" s="117"/>
    </row>
    <row r="31" spans="1:34" ht="17.7" customHeight="1">
      <c r="A31" s="117"/>
      <c r="B31" s="122"/>
      <c r="D31" s="224"/>
      <c r="E31" s="224"/>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22</v>
      </c>
      <c r="V31" s="26">
        <f t="shared" si="0"/>
        <v>22</v>
      </c>
      <c r="X31" s="246"/>
      <c r="Y31" s="247"/>
      <c r="Z31" s="247"/>
      <c r="AA31" s="247"/>
      <c r="AB31" s="247"/>
      <c r="AC31" s="247"/>
      <c r="AD31" s="247"/>
      <c r="AE31" s="247"/>
      <c r="AF31" s="248"/>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246"/>
      <c r="Y32" s="247"/>
      <c r="Z32" s="247"/>
      <c r="AA32" s="247"/>
      <c r="AB32" s="247"/>
      <c r="AC32" s="247"/>
      <c r="AD32" s="247"/>
      <c r="AE32" s="247"/>
      <c r="AF32" s="248"/>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1</v>
      </c>
      <c r="X33" s="246"/>
      <c r="Y33" s="247"/>
      <c r="Z33" s="247"/>
      <c r="AA33" s="247"/>
      <c r="AB33" s="247"/>
      <c r="AC33" s="247"/>
      <c r="AD33" s="247"/>
      <c r="AE33" s="247"/>
      <c r="AF33" s="248"/>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246"/>
      <c r="Y34" s="247"/>
      <c r="Z34" s="247"/>
      <c r="AA34" s="247"/>
      <c r="AB34" s="247"/>
      <c r="AC34" s="247"/>
      <c r="AD34" s="247"/>
      <c r="AE34" s="247"/>
      <c r="AF34" s="248"/>
      <c r="AG34" s="164"/>
      <c r="AH34" s="117"/>
    </row>
    <row r="35" spans="1:34">
      <c r="A35" s="117"/>
      <c r="B35" s="122"/>
      <c r="T35" s="128">
        <f>SUM(T26:T34)</f>
        <v>168</v>
      </c>
      <c r="U35" s="128">
        <f>SUM(U26:U34)</f>
        <v>169</v>
      </c>
      <c r="X35" s="246"/>
      <c r="Y35" s="247"/>
      <c r="Z35" s="247"/>
      <c r="AA35" s="247"/>
      <c r="AB35" s="247"/>
      <c r="AC35" s="247"/>
      <c r="AD35" s="247"/>
      <c r="AE35" s="247"/>
      <c r="AF35" s="248"/>
      <c r="AG35" s="164"/>
      <c r="AH35" s="117"/>
    </row>
    <row r="36" spans="1:34">
      <c r="A36" s="117"/>
      <c r="B36" s="122"/>
      <c r="G36" s="130" t="s">
        <v>620</v>
      </c>
      <c r="H36" s="131"/>
      <c r="I36" s="131"/>
      <c r="J36" s="131"/>
      <c r="K36" s="131"/>
      <c r="L36" s="131"/>
      <c r="M36" s="131"/>
      <c r="P36" s="130" t="s">
        <v>621</v>
      </c>
      <c r="Q36" s="131"/>
      <c r="R36" s="131"/>
      <c r="S36" s="131"/>
      <c r="T36" s="131"/>
      <c r="U36" s="131"/>
      <c r="V36" s="131"/>
      <c r="X36" s="246"/>
      <c r="Y36" s="247"/>
      <c r="Z36" s="247"/>
      <c r="AA36" s="247"/>
      <c r="AB36" s="247"/>
      <c r="AC36" s="247"/>
      <c r="AD36" s="247"/>
      <c r="AE36" s="247"/>
      <c r="AF36" s="248"/>
      <c r="AG36" s="164"/>
      <c r="AH36" s="117"/>
    </row>
    <row r="37" spans="1:34">
      <c r="A37" s="117"/>
      <c r="B37" s="122"/>
      <c r="F37" s="160" t="s">
        <v>622</v>
      </c>
      <c r="G37" s="26" t="s">
        <v>623</v>
      </c>
      <c r="L37" s="162" t="s">
        <v>624</v>
      </c>
      <c r="O37" s="160" t="s">
        <v>622</v>
      </c>
      <c r="P37" s="26" t="s">
        <v>625</v>
      </c>
      <c r="T37" s="162" t="s">
        <v>624</v>
      </c>
      <c r="X37" s="246"/>
      <c r="Y37" s="247"/>
      <c r="Z37" s="247"/>
      <c r="AA37" s="247"/>
      <c r="AB37" s="247"/>
      <c r="AC37" s="247"/>
      <c r="AD37" s="247"/>
      <c r="AE37" s="247"/>
      <c r="AF37" s="248"/>
      <c r="AG37" s="164"/>
      <c r="AH37" s="117"/>
    </row>
    <row r="38" spans="1:34">
      <c r="A38" s="117"/>
      <c r="B38" s="122"/>
      <c r="F38" s="160" t="s">
        <v>622</v>
      </c>
      <c r="G38" s="26" t="s">
        <v>626</v>
      </c>
      <c r="L38" s="162" t="s">
        <v>624</v>
      </c>
      <c r="O38" s="160" t="s">
        <v>622</v>
      </c>
      <c r="P38" s="26" t="s">
        <v>627</v>
      </c>
      <c r="T38" s="162" t="s">
        <v>624</v>
      </c>
      <c r="X38" s="246"/>
      <c r="Y38" s="247"/>
      <c r="Z38" s="247"/>
      <c r="AA38" s="247"/>
      <c r="AB38" s="247"/>
      <c r="AC38" s="247"/>
      <c r="AD38" s="247"/>
      <c r="AE38" s="247"/>
      <c r="AF38" s="248"/>
      <c r="AG38" s="164"/>
      <c r="AH38" s="117"/>
    </row>
    <row r="39" spans="1:34">
      <c r="A39" s="117"/>
      <c r="B39" s="122"/>
      <c r="F39" s="160" t="s">
        <v>622</v>
      </c>
      <c r="G39" s="26" t="s">
        <v>628</v>
      </c>
      <c r="L39" s="162" t="s">
        <v>624</v>
      </c>
      <c r="O39" s="160" t="s">
        <v>622</v>
      </c>
      <c r="P39" s="26" t="s">
        <v>629</v>
      </c>
      <c r="T39" s="165" t="s">
        <v>630</v>
      </c>
      <c r="X39" s="246"/>
      <c r="Y39" s="247"/>
      <c r="Z39" s="247"/>
      <c r="AA39" s="247"/>
      <c r="AB39" s="247"/>
      <c r="AC39" s="247"/>
      <c r="AD39" s="247"/>
      <c r="AE39" s="247"/>
      <c r="AF39" s="248"/>
      <c r="AG39" s="164"/>
      <c r="AH39" s="117"/>
    </row>
    <row r="40" spans="1:34">
      <c r="A40" s="117"/>
      <c r="B40" s="122"/>
      <c r="F40" s="160" t="s">
        <v>622</v>
      </c>
      <c r="G40" s="26" t="s">
        <v>631</v>
      </c>
      <c r="L40" s="162" t="s">
        <v>624</v>
      </c>
      <c r="O40" s="160"/>
      <c r="T40" s="165"/>
      <c r="X40" s="246"/>
      <c r="Y40" s="247"/>
      <c r="Z40" s="247"/>
      <c r="AA40" s="247"/>
      <c r="AB40" s="247"/>
      <c r="AC40" s="247"/>
      <c r="AD40" s="247"/>
      <c r="AE40" s="247"/>
      <c r="AF40" s="248"/>
      <c r="AG40" s="164"/>
      <c r="AH40" s="117"/>
    </row>
    <row r="41" spans="1:34">
      <c r="A41" s="117"/>
      <c r="B41" s="122"/>
      <c r="F41" s="160" t="s">
        <v>622</v>
      </c>
      <c r="G41" s="26" t="s">
        <v>632</v>
      </c>
      <c r="L41" s="166" t="s">
        <v>633</v>
      </c>
      <c r="O41" s="160"/>
      <c r="T41" s="165"/>
      <c r="X41" s="246"/>
      <c r="Y41" s="247"/>
      <c r="Z41" s="247"/>
      <c r="AA41" s="247"/>
      <c r="AB41" s="247"/>
      <c r="AC41" s="247"/>
      <c r="AD41" s="247"/>
      <c r="AE41" s="247"/>
      <c r="AF41" s="248"/>
      <c r="AG41" s="164"/>
      <c r="AH41" s="117"/>
    </row>
    <row r="42" spans="1:34">
      <c r="A42" s="117"/>
      <c r="B42" s="122"/>
      <c r="F42" s="160" t="s">
        <v>622</v>
      </c>
      <c r="G42" s="26" t="s">
        <v>634</v>
      </c>
      <c r="L42" s="258" t="s">
        <v>1970</v>
      </c>
      <c r="O42" s="160"/>
      <c r="T42" s="162"/>
      <c r="X42" s="246"/>
      <c r="Y42" s="247"/>
      <c r="Z42" s="247"/>
      <c r="AA42" s="247"/>
      <c r="AB42" s="247"/>
      <c r="AC42" s="247"/>
      <c r="AD42" s="247"/>
      <c r="AE42" s="247"/>
      <c r="AF42" s="248"/>
      <c r="AG42" s="164"/>
      <c r="AH42" s="117"/>
    </row>
    <row r="43" spans="1:34">
      <c r="A43" s="117"/>
      <c r="B43" s="122"/>
      <c r="O43" s="160"/>
      <c r="X43" s="249"/>
      <c r="Y43" s="250"/>
      <c r="Z43" s="250"/>
      <c r="AA43" s="250"/>
      <c r="AB43" s="250"/>
      <c r="AC43" s="250"/>
      <c r="AD43" s="250"/>
      <c r="AE43" s="250"/>
      <c r="AF43" s="251"/>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34" t="s">
        <v>1971</v>
      </c>
      <c r="Y52" s="235"/>
      <c r="Z52" s="235"/>
      <c r="AA52" s="235"/>
      <c r="AB52" s="235"/>
      <c r="AC52" s="235"/>
      <c r="AD52" s="235"/>
      <c r="AE52" s="235"/>
      <c r="AF52" s="236"/>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156</v>
      </c>
      <c r="V53" s="26">
        <f t="shared" ref="V53:V60" si="2">U53-T53</f>
        <v>2</v>
      </c>
      <c r="W53" s="157"/>
      <c r="X53" s="237"/>
      <c r="Y53" s="238"/>
      <c r="Z53" s="238"/>
      <c r="AA53" s="238"/>
      <c r="AB53" s="238"/>
      <c r="AC53" s="238"/>
      <c r="AD53" s="238"/>
      <c r="AE53" s="238"/>
      <c r="AF53" s="239"/>
      <c r="AG53" s="158"/>
      <c r="AH53" s="117"/>
    </row>
    <row r="54" spans="1:34">
      <c r="A54" s="117"/>
      <c r="B54" s="122"/>
      <c r="P54" s="26" t="s">
        <v>1945</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0</v>
      </c>
      <c r="V54" s="26">
        <f t="shared" si="2"/>
        <v>0</v>
      </c>
      <c r="W54" s="157"/>
      <c r="X54" s="237"/>
      <c r="Y54" s="238"/>
      <c r="Z54" s="238"/>
      <c r="AA54" s="238"/>
      <c r="AB54" s="238"/>
      <c r="AC54" s="238"/>
      <c r="AD54" s="238"/>
      <c r="AE54" s="238"/>
      <c r="AF54" s="239"/>
      <c r="AG54" s="158"/>
      <c r="AH54" s="117"/>
    </row>
    <row r="55" spans="1:34">
      <c r="A55" s="117"/>
      <c r="B55" s="122"/>
      <c r="D55" s="224" t="str">
        <f>"# "&amp;U61</f>
        <v># 245</v>
      </c>
      <c r="E55" s="224"/>
      <c r="P55" s="26" t="s">
        <v>1946</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237"/>
      <c r="Y55" s="238"/>
      <c r="Z55" s="238"/>
      <c r="AA55" s="238"/>
      <c r="AB55" s="238"/>
      <c r="AC55" s="238"/>
      <c r="AD55" s="238"/>
      <c r="AE55" s="238"/>
      <c r="AF55" s="239"/>
      <c r="AG55" s="158"/>
      <c r="AH55" s="117"/>
    </row>
    <row r="56" spans="1:34" ht="17.7" customHeight="1">
      <c r="A56" s="117"/>
      <c r="B56" s="122"/>
      <c r="D56" s="224"/>
      <c r="E56" s="224"/>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237"/>
      <c r="Y56" s="238"/>
      <c r="Z56" s="238"/>
      <c r="AA56" s="238"/>
      <c r="AB56" s="238"/>
      <c r="AC56" s="238"/>
      <c r="AD56" s="238"/>
      <c r="AE56" s="238"/>
      <c r="AF56" s="239"/>
      <c r="AG56" s="158"/>
      <c r="AH56" s="117"/>
    </row>
    <row r="57" spans="1:34" ht="17.7" customHeight="1">
      <c r="A57" s="117"/>
      <c r="B57" s="122"/>
      <c r="D57" s="224"/>
      <c r="E57" s="224"/>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237"/>
      <c r="Y57" s="238"/>
      <c r="Z57" s="238"/>
      <c r="AA57" s="238"/>
      <c r="AB57" s="238"/>
      <c r="AC57" s="238"/>
      <c r="AD57" s="238"/>
      <c r="AE57" s="238"/>
      <c r="AF57" s="239"/>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2</v>
      </c>
      <c r="V58" s="26">
        <f t="shared" si="2"/>
        <v>0</v>
      </c>
      <c r="W58" s="157"/>
      <c r="X58" s="237"/>
      <c r="Y58" s="238"/>
      <c r="Z58" s="238"/>
      <c r="AA58" s="238"/>
      <c r="AB58" s="238"/>
      <c r="AC58" s="238"/>
      <c r="AD58" s="238"/>
      <c r="AE58" s="238"/>
      <c r="AF58" s="239"/>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73</v>
      </c>
      <c r="V59" s="26">
        <f t="shared" si="2"/>
        <v>-2</v>
      </c>
      <c r="X59" s="237"/>
      <c r="Y59" s="238"/>
      <c r="Z59" s="238"/>
      <c r="AA59" s="238"/>
      <c r="AB59" s="238"/>
      <c r="AC59" s="238"/>
      <c r="AD59" s="238"/>
      <c r="AE59" s="238"/>
      <c r="AF59" s="239"/>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237"/>
      <c r="Y60" s="238"/>
      <c r="Z60" s="238"/>
      <c r="AA60" s="238"/>
      <c r="AB60" s="238"/>
      <c r="AC60" s="238"/>
      <c r="AD60" s="238"/>
      <c r="AE60" s="238"/>
      <c r="AF60" s="239"/>
      <c r="AG60" s="158"/>
      <c r="AH60" s="117"/>
    </row>
    <row r="61" spans="1:34">
      <c r="A61" s="117"/>
      <c r="B61" s="122"/>
      <c r="T61" s="128">
        <f>SUM(T52:T60)</f>
        <v>245</v>
      </c>
      <c r="U61" s="128">
        <f>SUM(U52:U60)</f>
        <v>245</v>
      </c>
      <c r="X61" s="237"/>
      <c r="Y61" s="238"/>
      <c r="Z61" s="238"/>
      <c r="AA61" s="238"/>
      <c r="AB61" s="238"/>
      <c r="AC61" s="238"/>
      <c r="AD61" s="238"/>
      <c r="AE61" s="238"/>
      <c r="AF61" s="239"/>
      <c r="AG61" s="158"/>
      <c r="AH61" s="117"/>
    </row>
    <row r="62" spans="1:34">
      <c r="A62" s="117"/>
      <c r="B62" s="122"/>
      <c r="X62" s="237"/>
      <c r="Y62" s="238"/>
      <c r="Z62" s="238"/>
      <c r="AA62" s="238"/>
      <c r="AB62" s="238"/>
      <c r="AC62" s="238"/>
      <c r="AD62" s="238"/>
      <c r="AE62" s="238"/>
      <c r="AF62" s="239"/>
      <c r="AG62" s="158"/>
      <c r="AH62" s="117"/>
    </row>
    <row r="63" spans="1:34">
      <c r="A63" s="117"/>
      <c r="B63" s="122"/>
      <c r="P63" s="130" t="s">
        <v>637</v>
      </c>
      <c r="Q63" s="131"/>
      <c r="R63" s="131"/>
      <c r="S63" s="131"/>
      <c r="T63" s="131"/>
      <c r="U63" s="131"/>
      <c r="V63" s="131"/>
      <c r="X63" s="237"/>
      <c r="Y63" s="238"/>
      <c r="Z63" s="238"/>
      <c r="AA63" s="238"/>
      <c r="AB63" s="238"/>
      <c r="AC63" s="238"/>
      <c r="AD63" s="238"/>
      <c r="AE63" s="238"/>
      <c r="AF63" s="239"/>
      <c r="AG63" s="158"/>
      <c r="AH63" s="117"/>
    </row>
    <row r="64" spans="1:34">
      <c r="A64" s="117"/>
      <c r="B64" s="122"/>
      <c r="O64" s="160" t="s">
        <v>622</v>
      </c>
      <c r="P64" s="26" t="s">
        <v>217</v>
      </c>
      <c r="T64" s="162" t="s">
        <v>624</v>
      </c>
      <c r="X64" s="237"/>
      <c r="Y64" s="238"/>
      <c r="Z64" s="238"/>
      <c r="AA64" s="238"/>
      <c r="AB64" s="238"/>
      <c r="AC64" s="238"/>
      <c r="AD64" s="238"/>
      <c r="AE64" s="238"/>
      <c r="AF64" s="239"/>
      <c r="AG64" s="158"/>
      <c r="AH64" s="117"/>
    </row>
    <row r="65" spans="1:34">
      <c r="A65" s="117"/>
      <c r="B65" s="122"/>
      <c r="O65" s="160" t="s">
        <v>622</v>
      </c>
      <c r="P65" s="26" t="s">
        <v>216</v>
      </c>
      <c r="T65" s="162" t="s">
        <v>624</v>
      </c>
      <c r="X65" s="237"/>
      <c r="Y65" s="238"/>
      <c r="Z65" s="238"/>
      <c r="AA65" s="238"/>
      <c r="AB65" s="238"/>
      <c r="AC65" s="238"/>
      <c r="AD65" s="238"/>
      <c r="AE65" s="238"/>
      <c r="AF65" s="239"/>
      <c r="AG65" s="158"/>
      <c r="AH65" s="117"/>
    </row>
    <row r="66" spans="1:34">
      <c r="A66" s="117"/>
      <c r="B66" s="122"/>
      <c r="O66" s="160" t="s">
        <v>622</v>
      </c>
      <c r="P66" s="26" t="s">
        <v>214</v>
      </c>
      <c r="T66" s="162" t="s">
        <v>624</v>
      </c>
      <c r="X66" s="237"/>
      <c r="Y66" s="238"/>
      <c r="Z66" s="238"/>
      <c r="AA66" s="238"/>
      <c r="AB66" s="238"/>
      <c r="AC66" s="238"/>
      <c r="AD66" s="238"/>
      <c r="AE66" s="238"/>
      <c r="AF66" s="239"/>
      <c r="AG66" s="158"/>
      <c r="AH66" s="117"/>
    </row>
    <row r="67" spans="1:34">
      <c r="A67" s="117"/>
      <c r="B67" s="122"/>
      <c r="O67" s="160" t="s">
        <v>622</v>
      </c>
      <c r="P67" s="26" t="s">
        <v>213</v>
      </c>
      <c r="T67" s="162" t="s">
        <v>624</v>
      </c>
      <c r="X67" s="237"/>
      <c r="Y67" s="238"/>
      <c r="Z67" s="238"/>
      <c r="AA67" s="238"/>
      <c r="AB67" s="238"/>
      <c r="AC67" s="238"/>
      <c r="AD67" s="238"/>
      <c r="AE67" s="238"/>
      <c r="AF67" s="239"/>
      <c r="AG67" s="158"/>
      <c r="AH67" s="117"/>
    </row>
    <row r="68" spans="1:34">
      <c r="A68" s="117"/>
      <c r="B68" s="122"/>
      <c r="O68" s="160" t="s">
        <v>622</v>
      </c>
      <c r="P68" s="26" t="s">
        <v>218</v>
      </c>
      <c r="T68" s="162" t="s">
        <v>624</v>
      </c>
      <c r="X68" s="237"/>
      <c r="Y68" s="238"/>
      <c r="Z68" s="238"/>
      <c r="AA68" s="238"/>
      <c r="AB68" s="238"/>
      <c r="AC68" s="238"/>
      <c r="AD68" s="238"/>
      <c r="AE68" s="238"/>
      <c r="AF68" s="239"/>
      <c r="AG68" s="158"/>
      <c r="AH68" s="117"/>
    </row>
    <row r="69" spans="1:34">
      <c r="A69" s="117"/>
      <c r="B69" s="122"/>
      <c r="O69" s="160" t="s">
        <v>622</v>
      </c>
      <c r="P69" s="26" t="s">
        <v>219</v>
      </c>
      <c r="T69" s="162" t="s">
        <v>624</v>
      </c>
      <c r="X69" s="237"/>
      <c r="Y69" s="238"/>
      <c r="Z69" s="238"/>
      <c r="AA69" s="238"/>
      <c r="AB69" s="238"/>
      <c r="AC69" s="238"/>
      <c r="AD69" s="238"/>
      <c r="AE69" s="238"/>
      <c r="AF69" s="239"/>
      <c r="AG69" s="158"/>
      <c r="AH69" s="117"/>
    </row>
    <row r="70" spans="1:34">
      <c r="A70" s="117"/>
      <c r="B70" s="122"/>
      <c r="O70" s="160" t="s">
        <v>622</v>
      </c>
      <c r="P70" s="26" t="s">
        <v>220</v>
      </c>
      <c r="T70" s="162" t="s">
        <v>624</v>
      </c>
      <c r="X70" s="237"/>
      <c r="Y70" s="238"/>
      <c r="Z70" s="238"/>
      <c r="AA70" s="238"/>
      <c r="AB70" s="238"/>
      <c r="AC70" s="238"/>
      <c r="AD70" s="238"/>
      <c r="AE70" s="238"/>
      <c r="AF70" s="239"/>
      <c r="AG70" s="158"/>
      <c r="AH70" s="117"/>
    </row>
    <row r="71" spans="1:34">
      <c r="A71" s="117"/>
      <c r="B71" s="122"/>
      <c r="O71" s="160" t="s">
        <v>622</v>
      </c>
      <c r="P71" s="26" t="s">
        <v>215</v>
      </c>
      <c r="T71" s="162" t="s">
        <v>624</v>
      </c>
      <c r="X71" s="237"/>
      <c r="Y71" s="238"/>
      <c r="Z71" s="238"/>
      <c r="AA71" s="238"/>
      <c r="AB71" s="238"/>
      <c r="AC71" s="238"/>
      <c r="AD71" s="238"/>
      <c r="AE71" s="238"/>
      <c r="AF71" s="239"/>
      <c r="AG71" s="158"/>
      <c r="AH71" s="117"/>
    </row>
    <row r="72" spans="1:34">
      <c r="A72" s="117"/>
      <c r="B72" s="122"/>
      <c r="O72" s="160" t="s">
        <v>622</v>
      </c>
      <c r="P72" s="26" t="s">
        <v>182</v>
      </c>
      <c r="T72" s="166" t="s">
        <v>638</v>
      </c>
      <c r="X72" s="237"/>
      <c r="Y72" s="238"/>
      <c r="Z72" s="238"/>
      <c r="AA72" s="238"/>
      <c r="AB72" s="238"/>
      <c r="AC72" s="238"/>
      <c r="AD72" s="238"/>
      <c r="AE72" s="238"/>
      <c r="AF72" s="239"/>
      <c r="AG72" s="158"/>
      <c r="AH72" s="117"/>
    </row>
    <row r="73" spans="1:34">
      <c r="A73" s="117"/>
      <c r="B73" s="122"/>
      <c r="O73" s="160" t="s">
        <v>622</v>
      </c>
      <c r="P73" s="178" t="s">
        <v>639</v>
      </c>
      <c r="T73" s="166" t="s">
        <v>640</v>
      </c>
      <c r="X73" s="237"/>
      <c r="Y73" s="238"/>
      <c r="Z73" s="238"/>
      <c r="AA73" s="238"/>
      <c r="AB73" s="238"/>
      <c r="AC73" s="238"/>
      <c r="AD73" s="238"/>
      <c r="AE73" s="238"/>
      <c r="AF73" s="239"/>
      <c r="AG73" s="158"/>
      <c r="AH73" s="117"/>
    </row>
    <row r="74" spans="1:34">
      <c r="A74" s="117"/>
      <c r="B74" s="122"/>
      <c r="P74" s="159"/>
      <c r="X74" s="237"/>
      <c r="Y74" s="238"/>
      <c r="Z74" s="238"/>
      <c r="AA74" s="238"/>
      <c r="AB74" s="238"/>
      <c r="AC74" s="238"/>
      <c r="AD74" s="238"/>
      <c r="AE74" s="238"/>
      <c r="AF74" s="239"/>
      <c r="AG74" s="158"/>
      <c r="AH74" s="117"/>
    </row>
    <row r="75" spans="1:34">
      <c r="A75" s="117"/>
      <c r="B75" s="122"/>
      <c r="P75" s="130" t="s">
        <v>641</v>
      </c>
      <c r="Q75" s="131"/>
      <c r="R75" s="131"/>
      <c r="S75" s="131"/>
      <c r="T75" s="131"/>
      <c r="U75" s="131"/>
      <c r="V75" s="131"/>
      <c r="X75" s="237"/>
      <c r="Y75" s="238"/>
      <c r="Z75" s="238"/>
      <c r="AA75" s="238"/>
      <c r="AB75" s="238"/>
      <c r="AC75" s="238"/>
      <c r="AD75" s="238"/>
      <c r="AE75" s="238"/>
      <c r="AF75" s="239"/>
      <c r="AG75" s="158"/>
      <c r="AH75" s="117"/>
    </row>
    <row r="76" spans="1:34">
      <c r="A76" s="117"/>
      <c r="B76" s="122"/>
      <c r="O76" s="160" t="s">
        <v>622</v>
      </c>
      <c r="P76" s="26" t="s">
        <v>642</v>
      </c>
      <c r="T76" s="166" t="s">
        <v>638</v>
      </c>
      <c r="X76" s="237"/>
      <c r="Y76" s="238"/>
      <c r="Z76" s="238"/>
      <c r="AA76" s="238"/>
      <c r="AB76" s="238"/>
      <c r="AC76" s="238"/>
      <c r="AD76" s="238"/>
      <c r="AE76" s="238"/>
      <c r="AF76" s="239"/>
      <c r="AG76" s="158"/>
      <c r="AH76" s="117"/>
    </row>
    <row r="77" spans="1:34">
      <c r="A77" s="117"/>
      <c r="B77" s="122"/>
      <c r="O77" s="160" t="s">
        <v>622</v>
      </c>
      <c r="P77" s="26" t="s">
        <v>312</v>
      </c>
      <c r="T77" s="162" t="s">
        <v>643</v>
      </c>
      <c r="X77" s="237"/>
      <c r="Y77" s="238"/>
      <c r="Z77" s="238"/>
      <c r="AA77" s="238"/>
      <c r="AB77" s="238"/>
      <c r="AC77" s="238"/>
      <c r="AD77" s="238"/>
      <c r="AE77" s="238"/>
      <c r="AF77" s="239"/>
      <c r="AG77" s="158"/>
      <c r="AH77" s="117"/>
    </row>
    <row r="78" spans="1:34">
      <c r="A78" s="117"/>
      <c r="B78" s="122"/>
      <c r="O78" s="160" t="s">
        <v>622</v>
      </c>
      <c r="P78" s="26" t="s">
        <v>326</v>
      </c>
      <c r="T78" s="162" t="s">
        <v>624</v>
      </c>
      <c r="X78" s="237"/>
      <c r="Y78" s="238"/>
      <c r="Z78" s="238"/>
      <c r="AA78" s="238"/>
      <c r="AB78" s="238"/>
      <c r="AC78" s="238"/>
      <c r="AD78" s="238"/>
      <c r="AE78" s="238"/>
      <c r="AF78" s="239"/>
      <c r="AG78" s="158"/>
      <c r="AH78" s="117"/>
    </row>
    <row r="79" spans="1:34">
      <c r="A79" s="117"/>
      <c r="B79" s="122"/>
      <c r="O79" s="160" t="s">
        <v>622</v>
      </c>
      <c r="P79" s="26" t="s">
        <v>334</v>
      </c>
      <c r="T79" s="166" t="s">
        <v>638</v>
      </c>
      <c r="X79" s="237"/>
      <c r="Y79" s="238"/>
      <c r="Z79" s="238"/>
      <c r="AA79" s="238"/>
      <c r="AB79" s="238"/>
      <c r="AC79" s="238"/>
      <c r="AD79" s="238"/>
      <c r="AE79" s="238"/>
      <c r="AF79" s="239"/>
      <c r="AG79" s="158"/>
      <c r="AH79" s="117"/>
    </row>
    <row r="80" spans="1:34">
      <c r="A80" s="117"/>
      <c r="B80" s="122"/>
      <c r="O80" s="160"/>
      <c r="T80" s="161"/>
      <c r="X80" s="240"/>
      <c r="Y80" s="241"/>
      <c r="Z80" s="241"/>
      <c r="AA80" s="241"/>
      <c r="AB80" s="241"/>
      <c r="AC80" s="241"/>
      <c r="AD80" s="241"/>
      <c r="AE80" s="241"/>
      <c r="AF80" s="242"/>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55" t="s">
        <v>1972</v>
      </c>
      <c r="Y87" s="255"/>
      <c r="Z87" s="255"/>
      <c r="AA87" s="255"/>
      <c r="AB87" s="255"/>
      <c r="AC87" s="255"/>
      <c r="AD87" s="255"/>
      <c r="AE87" s="255"/>
      <c r="AF87" s="255"/>
      <c r="AG87" s="163"/>
      <c r="AH87" s="117"/>
    </row>
    <row r="88" spans="1:34">
      <c r="A88" s="117"/>
      <c r="B88" s="122"/>
      <c r="P88" s="26" t="s">
        <v>614</v>
      </c>
      <c r="T88" s="26">
        <f>COUNTIFS(Table4[Status Anterior],'1. Status Resumo'!$P88,Table4[Sub-âmbito],'1. Status Resumo'!$G$83,Table4[Tipo de teste],"2. Campo")</f>
        <v>53</v>
      </c>
      <c r="U88" s="26">
        <f>COUNTIFS(Table4[Status Atual],'1. Status Resumo'!$P88,Table4[Sub-âmbito],'1. Status Resumo'!$G$83,Table4[Tipo de teste],"2. Campo")</f>
        <v>53</v>
      </c>
      <c r="V88" s="26">
        <f t="shared" ref="V88:V95" si="4">U88-T88</f>
        <v>0</v>
      </c>
      <c r="X88" s="256"/>
      <c r="Y88" s="256"/>
      <c r="Z88" s="256"/>
      <c r="AA88" s="256"/>
      <c r="AB88" s="256"/>
      <c r="AC88" s="256"/>
      <c r="AD88" s="256"/>
      <c r="AE88" s="256"/>
      <c r="AF88" s="256"/>
      <c r="AG88" s="163"/>
      <c r="AH88" s="117"/>
    </row>
    <row r="89" spans="1:34">
      <c r="A89" s="117"/>
      <c r="B89" s="122"/>
      <c r="P89" s="26" t="s">
        <v>1945</v>
      </c>
      <c r="T89" s="26">
        <f>COUNTIFS(Table4[Status Anterior],'1. Status Resumo'!$P89,Table4[Sub-âmbito],'1. Status Resumo'!$G$83,Table4[Tipo de teste],"2. Campo")</f>
        <v>3</v>
      </c>
      <c r="U89" s="26">
        <f>COUNTIFS(Table4[Status Atual],'1. Status Resumo'!$P89,Table4[Sub-âmbito],'1. Status Resumo'!$G$83,Table4[Tipo de teste],"2. Campo")</f>
        <v>6</v>
      </c>
      <c r="V89" s="26">
        <f t="shared" si="4"/>
        <v>3</v>
      </c>
      <c r="X89" s="256"/>
      <c r="Y89" s="256"/>
      <c r="Z89" s="256"/>
      <c r="AA89" s="256"/>
      <c r="AB89" s="256"/>
      <c r="AC89" s="256"/>
      <c r="AD89" s="256"/>
      <c r="AE89" s="256"/>
      <c r="AF89" s="256"/>
      <c r="AG89" s="163"/>
      <c r="AH89" s="117"/>
    </row>
    <row r="90" spans="1:34" ht="17.7" customHeight="1">
      <c r="A90" s="117"/>
      <c r="B90" s="122"/>
      <c r="D90" s="224" t="str">
        <f>"# "&amp;U96</f>
        <v># 135</v>
      </c>
      <c r="E90" s="224"/>
      <c r="P90" s="26" t="s">
        <v>1946</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256"/>
      <c r="Y90" s="256"/>
      <c r="Z90" s="256"/>
      <c r="AA90" s="256"/>
      <c r="AB90" s="256"/>
      <c r="AC90" s="256"/>
      <c r="AD90" s="256"/>
      <c r="AE90" s="256"/>
      <c r="AF90" s="256"/>
      <c r="AG90" s="163"/>
      <c r="AH90" s="117"/>
    </row>
    <row r="91" spans="1:34" ht="17.7" customHeight="1">
      <c r="A91" s="117"/>
      <c r="B91" s="122"/>
      <c r="D91" s="224"/>
      <c r="E91" s="224"/>
      <c r="P91" s="26" t="s">
        <v>615</v>
      </c>
      <c r="T91" s="26">
        <f>COUNTIFS(Table4[Status Anterior],'1. Status Resumo'!$P91,Table4[Sub-âmbito],'1. Status Resumo'!$G$83,Table4[Tipo de teste],"2. Campo")</f>
        <v>18</v>
      </c>
      <c r="U91" s="26">
        <f>COUNTIFS(Table4[Status Atual],'1. Status Resumo'!$P91,Table4[Sub-âmbito],'1. Status Resumo'!$G$83,Table4[Tipo de teste],"2. Campo")</f>
        <v>26</v>
      </c>
      <c r="V91" s="26">
        <f t="shared" si="4"/>
        <v>8</v>
      </c>
      <c r="X91" s="256"/>
      <c r="Y91" s="256"/>
      <c r="Z91" s="256"/>
      <c r="AA91" s="256"/>
      <c r="AB91" s="256"/>
      <c r="AC91" s="256"/>
      <c r="AD91" s="256"/>
      <c r="AE91" s="256"/>
      <c r="AF91" s="256"/>
      <c r="AG91" s="163"/>
      <c r="AH91" s="117"/>
    </row>
    <row r="92" spans="1:34" ht="17.7" customHeight="1">
      <c r="A92" s="117"/>
      <c r="B92" s="122"/>
      <c r="D92" s="224"/>
      <c r="E92" s="224"/>
      <c r="P92" s="26" t="s">
        <v>616</v>
      </c>
      <c r="T92" s="26">
        <f>COUNTIFS(Table4[Status Anterior],'1. Status Resumo'!$P92,Table4[Sub-âmbito],'1. Status Resumo'!$G$83,Table4[Tipo de teste],"2. Campo")</f>
        <v>1</v>
      </c>
      <c r="U92" s="26">
        <f>COUNTIFS(Table4[Status Atual],'1. Status Resumo'!$P92,Table4[Sub-âmbito],'1. Status Resumo'!$G$83,Table4[Tipo de teste],"2. Campo")</f>
        <v>0</v>
      </c>
      <c r="V92" s="26">
        <f t="shared" si="4"/>
        <v>-1</v>
      </c>
      <c r="X92" s="256"/>
      <c r="Y92" s="256"/>
      <c r="Z92" s="256"/>
      <c r="AA92" s="256"/>
      <c r="AB92" s="256"/>
      <c r="AC92" s="256"/>
      <c r="AD92" s="256"/>
      <c r="AE92" s="256"/>
      <c r="AF92" s="256"/>
      <c r="AG92" s="163"/>
      <c r="AH92" s="117"/>
    </row>
    <row r="93" spans="1:34">
      <c r="A93" s="117"/>
      <c r="B93" s="122"/>
      <c r="D93" s="224"/>
      <c r="E93" s="224"/>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56"/>
      <c r="Y93" s="256"/>
      <c r="Z93" s="256"/>
      <c r="AA93" s="256"/>
      <c r="AB93" s="256"/>
      <c r="AC93" s="256"/>
      <c r="AD93" s="256"/>
      <c r="AE93" s="256"/>
      <c r="AF93" s="256"/>
      <c r="AG93" s="163"/>
      <c r="AH93" s="117"/>
    </row>
    <row r="94" spans="1:34">
      <c r="A94" s="117"/>
      <c r="B94" s="122"/>
      <c r="D94" s="224"/>
      <c r="E94" s="224"/>
      <c r="P94" s="26" t="s">
        <v>619</v>
      </c>
      <c r="T94" s="26">
        <f>COUNTIFS(Table4[Status Anterior],'1. Status Resumo'!$P94,Table4[Sub-âmbito],'1. Status Resumo'!$G$83,Table4[Tipo de teste],"2. Campo")</f>
        <v>60</v>
      </c>
      <c r="U94" s="26">
        <f>COUNTIFS(Table4[Status Atual],'1. Status Resumo'!$P94,Table4[Sub-âmbito],'1. Status Resumo'!$G$83,Table4[Tipo de teste],"2. Campo")</f>
        <v>50</v>
      </c>
      <c r="V94" s="26">
        <f t="shared" si="4"/>
        <v>-10</v>
      </c>
      <c r="X94" s="256"/>
      <c r="Y94" s="256"/>
      <c r="Z94" s="256"/>
      <c r="AA94" s="256"/>
      <c r="AB94" s="256"/>
      <c r="AC94" s="256"/>
      <c r="AD94" s="256"/>
      <c r="AE94" s="256"/>
      <c r="AF94" s="256"/>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56"/>
      <c r="Y95" s="256"/>
      <c r="Z95" s="256"/>
      <c r="AA95" s="256"/>
      <c r="AB95" s="256"/>
      <c r="AC95" s="256"/>
      <c r="AD95" s="256"/>
      <c r="AE95" s="256"/>
      <c r="AF95" s="256"/>
      <c r="AG95" s="163"/>
      <c r="AH95" s="117"/>
    </row>
    <row r="96" spans="1:34">
      <c r="A96" s="117"/>
      <c r="B96" s="122"/>
      <c r="T96" s="128">
        <f>SUM(T87:T95)</f>
        <v>135</v>
      </c>
      <c r="U96" s="128">
        <f>SUM(U87:U95)</f>
        <v>135</v>
      </c>
      <c r="X96" s="256"/>
      <c r="Y96" s="256"/>
      <c r="Z96" s="256"/>
      <c r="AA96" s="256"/>
      <c r="AB96" s="256"/>
      <c r="AC96" s="256"/>
      <c r="AD96" s="256"/>
      <c r="AE96" s="256"/>
      <c r="AF96" s="256"/>
      <c r="AG96" s="163"/>
      <c r="AH96" s="117"/>
    </row>
    <row r="97" spans="1:34">
      <c r="A97" s="117"/>
      <c r="B97" s="122"/>
      <c r="T97" s="128"/>
      <c r="U97" s="128"/>
      <c r="X97" s="256"/>
      <c r="Y97" s="256"/>
      <c r="Z97" s="256"/>
      <c r="AA97" s="256"/>
      <c r="AB97" s="256"/>
      <c r="AC97" s="256"/>
      <c r="AD97" s="256"/>
      <c r="AE97" s="256"/>
      <c r="AF97" s="256"/>
      <c r="AG97" s="163"/>
      <c r="AH97" s="117"/>
    </row>
    <row r="98" spans="1:34">
      <c r="A98" s="117"/>
      <c r="B98" s="122"/>
      <c r="P98" s="130" t="s">
        <v>620</v>
      </c>
      <c r="Q98" s="131"/>
      <c r="R98" s="131"/>
      <c r="S98" s="131"/>
      <c r="T98" s="131"/>
      <c r="U98" s="131"/>
      <c r="V98" s="131"/>
      <c r="X98" s="256"/>
      <c r="Y98" s="256"/>
      <c r="Z98" s="256"/>
      <c r="AA98" s="256"/>
      <c r="AB98" s="256"/>
      <c r="AC98" s="256"/>
      <c r="AD98" s="256"/>
      <c r="AE98" s="256"/>
      <c r="AF98" s="256"/>
      <c r="AG98" s="163"/>
      <c r="AH98" s="117"/>
    </row>
    <row r="99" spans="1:34">
      <c r="A99" s="117"/>
      <c r="B99" s="122"/>
      <c r="O99" s="160" t="s">
        <v>622</v>
      </c>
      <c r="P99" s="26" t="s">
        <v>380</v>
      </c>
      <c r="T99" s="207" t="s">
        <v>1948</v>
      </c>
      <c r="X99" s="256"/>
      <c r="Y99" s="256"/>
      <c r="Z99" s="256"/>
      <c r="AA99" s="256"/>
      <c r="AB99" s="256"/>
      <c r="AC99" s="256"/>
      <c r="AD99" s="256"/>
      <c r="AE99" s="256"/>
      <c r="AF99" s="256"/>
      <c r="AG99" s="163"/>
      <c r="AH99" s="117"/>
    </row>
    <row r="100" spans="1:34">
      <c r="A100" s="117"/>
      <c r="B100" s="122"/>
      <c r="O100" s="160" t="s">
        <v>622</v>
      </c>
      <c r="P100" s="26" t="s">
        <v>336</v>
      </c>
      <c r="T100" s="207" t="s">
        <v>1948</v>
      </c>
      <c r="X100" s="256"/>
      <c r="Y100" s="256"/>
      <c r="Z100" s="256"/>
      <c r="AA100" s="256"/>
      <c r="AB100" s="256"/>
      <c r="AC100" s="256"/>
      <c r="AD100" s="256"/>
      <c r="AE100" s="256"/>
      <c r="AF100" s="256"/>
      <c r="AG100" s="163"/>
      <c r="AH100" s="117"/>
    </row>
    <row r="101" spans="1:34">
      <c r="A101" s="117"/>
      <c r="B101" s="122"/>
      <c r="O101" s="160" t="s">
        <v>622</v>
      </c>
      <c r="P101" s="26" t="s">
        <v>369</v>
      </c>
      <c r="T101" s="207" t="s">
        <v>1948</v>
      </c>
      <c r="X101" s="256"/>
      <c r="Y101" s="256"/>
      <c r="Z101" s="256"/>
      <c r="AA101" s="256"/>
      <c r="AB101" s="256"/>
      <c r="AC101" s="256"/>
      <c r="AD101" s="256"/>
      <c r="AE101" s="256"/>
      <c r="AF101" s="256"/>
      <c r="AG101" s="163"/>
      <c r="AH101" s="117"/>
    </row>
    <row r="102" spans="1:34">
      <c r="A102" s="117"/>
      <c r="B102" s="122"/>
      <c r="O102" s="160" t="s">
        <v>622</v>
      </c>
      <c r="P102" s="26" t="s">
        <v>440</v>
      </c>
      <c r="T102" s="162" t="s">
        <v>624</v>
      </c>
      <c r="X102" s="256"/>
      <c r="Y102" s="256"/>
      <c r="Z102" s="256"/>
      <c r="AA102" s="256"/>
      <c r="AB102" s="256"/>
      <c r="AC102" s="256"/>
      <c r="AD102" s="256"/>
      <c r="AE102" s="256"/>
      <c r="AF102" s="256"/>
      <c r="AG102" s="163"/>
      <c r="AH102" s="117"/>
    </row>
    <row r="103" spans="1:34">
      <c r="A103" s="117"/>
      <c r="B103" s="122"/>
      <c r="O103" s="160" t="s">
        <v>622</v>
      </c>
      <c r="P103" s="26" t="s">
        <v>442</v>
      </c>
      <c r="T103" s="162" t="s">
        <v>624</v>
      </c>
      <c r="X103" s="256"/>
      <c r="Y103" s="256"/>
      <c r="Z103" s="256"/>
      <c r="AA103" s="256"/>
      <c r="AB103" s="256"/>
      <c r="AC103" s="256"/>
      <c r="AD103" s="256"/>
      <c r="AE103" s="256"/>
      <c r="AF103" s="256"/>
      <c r="AG103" s="163"/>
      <c r="AH103" s="117"/>
    </row>
    <row r="104" spans="1:34">
      <c r="A104" s="117"/>
      <c r="B104" s="122"/>
      <c r="O104" s="160" t="s">
        <v>622</v>
      </c>
      <c r="P104" s="26" t="s">
        <v>390</v>
      </c>
      <c r="T104" s="207" t="s">
        <v>1948</v>
      </c>
      <c r="X104" s="256"/>
      <c r="Y104" s="256"/>
      <c r="Z104" s="256"/>
      <c r="AA104" s="256"/>
      <c r="AB104" s="256"/>
      <c r="AC104" s="256"/>
      <c r="AD104" s="256"/>
      <c r="AE104" s="256"/>
      <c r="AF104" s="256"/>
      <c r="AG104" s="163"/>
      <c r="AH104" s="117"/>
    </row>
    <row r="105" spans="1:34">
      <c r="A105" s="117"/>
      <c r="B105" s="122"/>
      <c r="O105" s="160" t="s">
        <v>622</v>
      </c>
      <c r="P105" s="26" t="s">
        <v>393</v>
      </c>
      <c r="T105" s="162" t="s">
        <v>624</v>
      </c>
      <c r="X105" s="256"/>
      <c r="Y105" s="256"/>
      <c r="Z105" s="256"/>
      <c r="AA105" s="256"/>
      <c r="AB105" s="256"/>
      <c r="AC105" s="256"/>
      <c r="AD105" s="256"/>
      <c r="AE105" s="256"/>
      <c r="AF105" s="256"/>
      <c r="AG105" s="163"/>
      <c r="AH105" s="117"/>
    </row>
    <row r="106" spans="1:34">
      <c r="A106" s="117"/>
      <c r="B106" s="122"/>
      <c r="O106" s="160"/>
      <c r="T106" s="162"/>
      <c r="X106" s="256"/>
      <c r="Y106" s="256"/>
      <c r="Z106" s="256"/>
      <c r="AA106" s="256"/>
      <c r="AB106" s="256"/>
      <c r="AC106" s="256"/>
      <c r="AD106" s="256"/>
      <c r="AE106" s="256"/>
      <c r="AF106" s="256"/>
      <c r="AG106" s="163"/>
      <c r="AH106" s="117"/>
    </row>
    <row r="107" spans="1:34">
      <c r="A107" s="117"/>
      <c r="B107" s="122"/>
      <c r="O107" s="160"/>
      <c r="T107" s="162"/>
      <c r="X107" s="256"/>
      <c r="Y107" s="256"/>
      <c r="Z107" s="256"/>
      <c r="AA107" s="256"/>
      <c r="AB107" s="256"/>
      <c r="AC107" s="256"/>
      <c r="AD107" s="256"/>
      <c r="AE107" s="256"/>
      <c r="AF107" s="256"/>
      <c r="AG107" s="163"/>
      <c r="AH107" s="117"/>
    </row>
    <row r="108" spans="1:34">
      <c r="A108" s="117"/>
      <c r="B108" s="122"/>
      <c r="O108" s="160"/>
      <c r="T108" s="162"/>
      <c r="X108" s="256"/>
      <c r="Y108" s="256"/>
      <c r="Z108" s="256"/>
      <c r="AA108" s="256"/>
      <c r="AB108" s="256"/>
      <c r="AC108" s="256"/>
      <c r="AD108" s="256"/>
      <c r="AE108" s="256"/>
      <c r="AF108" s="256"/>
      <c r="AG108" s="163"/>
      <c r="AH108" s="117"/>
    </row>
    <row r="109" spans="1:34">
      <c r="A109" s="117"/>
      <c r="B109" s="122"/>
      <c r="O109" s="160"/>
      <c r="T109" s="162"/>
      <c r="X109" s="256"/>
      <c r="Y109" s="256"/>
      <c r="Z109" s="256"/>
      <c r="AA109" s="256"/>
      <c r="AB109" s="256"/>
      <c r="AC109" s="256"/>
      <c r="AD109" s="256"/>
      <c r="AE109" s="256"/>
      <c r="AF109" s="256"/>
      <c r="AG109" s="163"/>
      <c r="AH109" s="117"/>
    </row>
    <row r="110" spans="1:34">
      <c r="A110" s="117"/>
      <c r="B110" s="122"/>
      <c r="O110" s="160"/>
      <c r="T110" s="162"/>
      <c r="X110" s="256"/>
      <c r="Y110" s="256"/>
      <c r="Z110" s="256"/>
      <c r="AA110" s="256"/>
      <c r="AB110" s="256"/>
      <c r="AC110" s="256"/>
      <c r="AD110" s="256"/>
      <c r="AE110" s="256"/>
      <c r="AF110" s="256"/>
      <c r="AG110" s="163"/>
      <c r="AH110" s="117"/>
    </row>
    <row r="111" spans="1:34">
      <c r="A111" s="117"/>
      <c r="B111" s="122"/>
      <c r="O111" s="252"/>
      <c r="P111" s="252"/>
      <c r="Q111" s="252"/>
      <c r="R111" s="252"/>
      <c r="S111" s="252"/>
      <c r="T111" s="252"/>
      <c r="X111" s="257"/>
      <c r="Y111" s="257"/>
      <c r="Z111" s="257"/>
      <c r="AA111" s="257"/>
      <c r="AB111" s="257"/>
      <c r="AC111" s="257"/>
      <c r="AD111" s="257"/>
      <c r="AE111" s="257"/>
      <c r="AF111" s="257"/>
      <c r="AG111" s="163"/>
      <c r="AH111" s="117"/>
    </row>
    <row r="112" spans="1:34">
      <c r="A112" s="117"/>
      <c r="B112" s="122"/>
      <c r="O112" s="253"/>
      <c r="P112" s="252"/>
      <c r="Q112" s="252"/>
      <c r="R112" s="252"/>
      <c r="S112" s="252"/>
      <c r="T112" s="254"/>
      <c r="U112" s="252"/>
      <c r="V112" s="252"/>
      <c r="W112" s="25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F579" sqref="F579"/>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1950</v>
      </c>
      <c r="N6" s="218" t="s">
        <v>1951</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1947</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1947</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1947</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1947</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1947</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1947</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1947</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1947</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1947</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1947</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1947</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1947</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1947</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1967</v>
      </c>
      <c r="G107" s="136" t="str">
        <f>VLOOKUP(A107,Plano_V3!$A$26:$G$592,7,0)</f>
        <v>6. Em implementação (re-especificação)</v>
      </c>
      <c r="H107" s="136"/>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4. Validação EF</v>
      </c>
      <c r="H114" s="136" t="s">
        <v>1945</v>
      </c>
      <c r="I114" s="143"/>
      <c r="J114" s="153">
        <f>IF(VLOOKUP(A114,'Aux - pivots1'!$A:$E,3,0)=0, "",VLOOKUP(A114,'Aux - pivots1'!$A:$E,3,0))</f>
        <v>45603</v>
      </c>
      <c r="K114" s="153">
        <f>IF(VLOOKUP(A114,'Aux - pivots1'!$A:$E,4,0)=0, "",VLOOKUP(A114,'Aux - pivots1'!$A:$E,4,0))</f>
        <v>45607</v>
      </c>
      <c r="L114" s="153">
        <f>IF(VLOOKUP(A114,'Aux - pivots1'!$A:$E,5,0)=0, "",VLOOKUP(A114,'Aux - pivots1'!$A:$E,5,0))</f>
        <v>45600</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4. Validação EF</v>
      </c>
      <c r="H115" s="136" t="s">
        <v>1945</v>
      </c>
      <c r="I115" s="143"/>
      <c r="J115" s="153">
        <f>IF(VLOOKUP(A115,'Aux - pivots1'!$A:$E,3,0)=0, "",VLOOKUP(A115,'Aux - pivots1'!$A:$E,3,0))</f>
        <v>45603</v>
      </c>
      <c r="K115" s="153">
        <f>IF(VLOOKUP(A115,'Aux - pivots1'!$A:$E,4,0)=0, "",VLOOKUP(A115,'Aux - pivots1'!$A:$E,4,0))</f>
        <v>45607</v>
      </c>
      <c r="L115" s="153">
        <f>IF(VLOOKUP(A115,'Aux - pivots1'!$A:$E,5,0)=0, "",VLOOKUP(A115,'Aux - pivots1'!$A:$E,5,0))</f>
        <v>45600</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4. Validação EF</v>
      </c>
      <c r="H116" s="136" t="s">
        <v>1945</v>
      </c>
      <c r="I116" s="143"/>
      <c r="J116" s="153">
        <f>IF(VLOOKUP(A116,'Aux - pivots1'!$A:$E,3,0)=0, "",VLOOKUP(A116,'Aux - pivots1'!$A:$E,3,0))</f>
        <v>45603</v>
      </c>
      <c r="K116" s="153">
        <f>IF(VLOOKUP(A116,'Aux - pivots1'!$A:$E,4,0)=0, "",VLOOKUP(A116,'Aux - pivots1'!$A:$E,4,0))</f>
        <v>45607</v>
      </c>
      <c r="L116" s="153">
        <f>IF(VLOOKUP(A116,'Aux - pivots1'!$A:$E,5,0)=0, "",VLOOKUP(A116,'Aux - pivots1'!$A:$E,5,0))</f>
        <v>45600</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4. Validação EF</v>
      </c>
      <c r="H117" s="136" t="s">
        <v>1945</v>
      </c>
      <c r="I117" s="143"/>
      <c r="J117" s="153">
        <f>IF(VLOOKUP(A117,'Aux - pivots1'!$A:$E,3,0)=0, "",VLOOKUP(A117,'Aux - pivots1'!$A:$E,3,0))</f>
        <v>45603</v>
      </c>
      <c r="K117" s="153">
        <f>IF(VLOOKUP(A117,'Aux - pivots1'!$A:$E,4,0)=0, "",VLOOKUP(A117,'Aux - pivots1'!$A:$E,4,0))</f>
        <v>45607</v>
      </c>
      <c r="L117" s="153">
        <f>IF(VLOOKUP(A117,'Aux - pivots1'!$A:$E,5,0)=0, "",VLOOKUP(A117,'Aux - pivots1'!$A:$E,5,0))</f>
        <v>45600</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4. Validação EF</v>
      </c>
      <c r="H118" s="136" t="s">
        <v>1945</v>
      </c>
      <c r="I118" s="143"/>
      <c r="J118" s="153">
        <f>IF(VLOOKUP(A118,'Aux - pivots1'!$A:$E,3,0)=0, "",VLOOKUP(A118,'Aux - pivots1'!$A:$E,3,0))</f>
        <v>45603</v>
      </c>
      <c r="K118" s="153">
        <f>IF(VLOOKUP(A118,'Aux - pivots1'!$A:$E,4,0)=0, "",VLOOKUP(A118,'Aux - pivots1'!$A:$E,4,0))</f>
        <v>45607</v>
      </c>
      <c r="L118" s="153">
        <f>IF(VLOOKUP(A118,'Aux - pivots1'!$A:$E,5,0)=0, "",VLOOKUP(A118,'Aux - pivots1'!$A:$E,5,0))</f>
        <v>45600</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4. Validação EF</v>
      </c>
      <c r="H119" s="136" t="s">
        <v>1945</v>
      </c>
      <c r="I119" s="143"/>
      <c r="J119" s="153">
        <f>IF(VLOOKUP(A119,'Aux - pivots1'!$A:$E,3,0)=0, "",VLOOKUP(A119,'Aux - pivots1'!$A:$E,3,0))</f>
        <v>45603</v>
      </c>
      <c r="K119" s="153">
        <f>IF(VLOOKUP(A119,'Aux - pivots1'!$A:$E,4,0)=0, "",VLOOKUP(A119,'Aux - pivots1'!$A:$E,4,0))</f>
        <v>45607</v>
      </c>
      <c r="L119" s="153">
        <f>IF(VLOOKUP(A119,'Aux - pivots1'!$A:$E,5,0)=0, "",VLOOKUP(A119,'Aux - pivots1'!$A:$E,5,0))</f>
        <v>45600</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4. Validação EF</v>
      </c>
      <c r="H122" s="136" t="s">
        <v>1945</v>
      </c>
      <c r="I122" s="143"/>
      <c r="J122" s="153">
        <f>IF(VLOOKUP(A122,'Aux - pivots1'!$A:$E,3,0)=0, "",VLOOKUP(A122,'Aux - pivots1'!$A:$E,3,0))</f>
        <v>45603</v>
      </c>
      <c r="K122" s="153">
        <f>IF(VLOOKUP(A122,'Aux - pivots1'!$A:$E,4,0)=0, "",VLOOKUP(A122,'Aux - pivots1'!$A:$E,4,0))</f>
        <v>45607</v>
      </c>
      <c r="L122" s="153">
        <f>IF(VLOOKUP(A122,'Aux - pivots1'!$A:$E,5,0)=0, "",VLOOKUP(A122,'Aux - pivots1'!$A:$E,5,0))</f>
        <v>45600</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4. Validação EF</v>
      </c>
      <c r="H124" s="136" t="s">
        <v>1945</v>
      </c>
      <c r="I124" s="143"/>
      <c r="J124" s="153">
        <f>IF(VLOOKUP(A124,'Aux - pivots1'!$A:$E,3,0)=0, "",VLOOKUP(A124,'Aux - pivots1'!$A:$E,3,0))</f>
        <v>45603</v>
      </c>
      <c r="K124" s="153">
        <f>IF(VLOOKUP(A124,'Aux - pivots1'!$A:$E,4,0)=0, "",VLOOKUP(A124,'Aux - pivots1'!$A:$E,4,0))</f>
        <v>45607</v>
      </c>
      <c r="L124" s="153">
        <f>IF(VLOOKUP(A124,'Aux - pivots1'!$A:$E,5,0)=0, "",VLOOKUP(A124,'Aux - pivots1'!$A:$E,5,0))</f>
        <v>45600</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4. Validação EF</v>
      </c>
      <c r="H125" s="136" t="s">
        <v>1945</v>
      </c>
      <c r="I125" s="143"/>
      <c r="J125" s="153">
        <f>IF(VLOOKUP(A125,'Aux - pivots1'!$A:$E,3,0)=0, "",VLOOKUP(A125,'Aux - pivots1'!$A:$E,3,0))</f>
        <v>45603</v>
      </c>
      <c r="K125" s="153">
        <f>IF(VLOOKUP(A125,'Aux - pivots1'!$A:$E,4,0)=0, "",VLOOKUP(A125,'Aux - pivots1'!$A:$E,4,0))</f>
        <v>45607</v>
      </c>
      <c r="L125" s="153">
        <f>IF(VLOOKUP(A125,'Aux - pivots1'!$A:$E,5,0)=0, "",VLOOKUP(A125,'Aux - pivots1'!$A:$E,5,0))</f>
        <v>45600</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4. Validação EF</v>
      </c>
      <c r="H127" s="136" t="s">
        <v>1945</v>
      </c>
      <c r="I127" s="143"/>
      <c r="J127" s="153">
        <f>IF(VLOOKUP(A127,'Aux - pivots1'!$A:$E,3,0)=0, "",VLOOKUP(A127,'Aux - pivots1'!$A:$E,3,0))</f>
        <v>45603</v>
      </c>
      <c r="K127" s="153">
        <f>IF(VLOOKUP(A127,'Aux - pivots1'!$A:$E,4,0)=0, "",VLOOKUP(A127,'Aux - pivots1'!$A:$E,4,0))</f>
        <v>45607</v>
      </c>
      <c r="L127" s="153">
        <f>IF(VLOOKUP(A127,'Aux - pivots1'!$A:$E,5,0)=0, "",VLOOKUP(A127,'Aux - pivots1'!$A:$E,5,0))</f>
        <v>45600</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4. Validação EF</v>
      </c>
      <c r="H129" s="136" t="s">
        <v>1945</v>
      </c>
      <c r="I129" s="143"/>
      <c r="J129" s="153">
        <f>IF(VLOOKUP(A129,'Aux - pivots1'!$A:$E,3,0)=0, "",VLOOKUP(A129,'Aux - pivots1'!$A:$E,3,0))</f>
        <v>45603</v>
      </c>
      <c r="K129" s="153">
        <f>IF(VLOOKUP(A129,'Aux - pivots1'!$A:$E,4,0)=0, "",VLOOKUP(A129,'Aux - pivots1'!$A:$E,4,0))</f>
        <v>45607</v>
      </c>
      <c r="L129" s="153">
        <f>IF(VLOOKUP(A129,'Aux - pivots1'!$A:$E,5,0)=0, "",VLOOKUP(A129,'Aux - pivots1'!$A:$E,5,0))</f>
        <v>45600</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4. Validação EF</v>
      </c>
      <c r="H141" s="136" t="s">
        <v>1945</v>
      </c>
      <c r="I141" s="143"/>
      <c r="J141" s="153">
        <f>IF(VLOOKUP(A141,'Aux - pivots1'!$A:$E,3,0)=0, "",VLOOKUP(A141,'Aux - pivots1'!$A:$E,3,0))</f>
        <v>45603</v>
      </c>
      <c r="K141" s="153">
        <f>IF(VLOOKUP(A141,'Aux - pivots1'!$A:$E,4,0)=0, "",VLOOKUP(A141,'Aux - pivots1'!$A:$E,4,0))</f>
        <v>45607</v>
      </c>
      <c r="L141" s="153">
        <f>IF(VLOOKUP(A141,'Aux - pivots1'!$A:$E,5,0)=0, "",VLOOKUP(A141,'Aux - pivots1'!$A:$E,5,0))</f>
        <v>45600</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4. Validação EF</v>
      </c>
      <c r="H150" s="136" t="s">
        <v>1945</v>
      </c>
      <c r="I150" s="143"/>
      <c r="J150" s="153">
        <f>IF(VLOOKUP(A150,'Aux - pivots1'!$A:$E,3,0)=0, "",VLOOKUP(A150,'Aux - pivots1'!$A:$E,3,0))</f>
        <v>45603</v>
      </c>
      <c r="K150" s="153">
        <f>IF(VLOOKUP(A150,'Aux - pivots1'!$A:$E,4,0)=0, "",VLOOKUP(A150,'Aux - pivots1'!$A:$E,4,0))</f>
        <v>45607</v>
      </c>
      <c r="L150" s="153">
        <f>IF(VLOOKUP(A150,'Aux - pivots1'!$A:$E,5,0)=0, "",VLOOKUP(A150,'Aux - pivots1'!$A:$E,5,0))</f>
        <v>45600</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4. Validação EF</v>
      </c>
      <c r="H155" s="136" t="s">
        <v>1945</v>
      </c>
      <c r="I155" s="143"/>
      <c r="J155" s="153">
        <f>IF(VLOOKUP(A155,'Aux - pivots1'!$A:$E,3,0)=0, "",VLOOKUP(A155,'Aux - pivots1'!$A:$E,3,0))</f>
        <v>45603</v>
      </c>
      <c r="K155" s="153">
        <f>IF(VLOOKUP(A155,'Aux - pivots1'!$A:$E,4,0)=0, "",VLOOKUP(A155,'Aux - pivots1'!$A:$E,4,0))</f>
        <v>45607</v>
      </c>
      <c r="L155" s="153">
        <f>IF(VLOOKUP(A155,'Aux - pivots1'!$A:$E,5,0)=0, "",VLOOKUP(A155,'Aux - pivots1'!$A:$E,5,0))</f>
        <v>45600</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4. Validação EF</v>
      </c>
      <c r="H159" s="136" t="s">
        <v>1945</v>
      </c>
      <c r="I159" s="143"/>
      <c r="J159" s="153">
        <f>IF(VLOOKUP(A159,'Aux - pivots1'!$A:$E,3,0)=0, "",VLOOKUP(A159,'Aux - pivots1'!$A:$E,3,0))</f>
        <v>45603</v>
      </c>
      <c r="K159" s="153">
        <f>IF(VLOOKUP(A159,'Aux - pivots1'!$A:$E,4,0)=0, "",VLOOKUP(A159,'Aux - pivots1'!$A:$E,4,0))</f>
        <v>45607</v>
      </c>
      <c r="L159" s="153">
        <f>IF(VLOOKUP(A159,'Aux - pivots1'!$A:$E,5,0)=0, "",VLOOKUP(A159,'Aux - pivots1'!$A:$E,5,0))</f>
        <v>45600</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4. Validação EF</v>
      </c>
      <c r="H174" s="136" t="s">
        <v>1945</v>
      </c>
      <c r="I174" s="143"/>
      <c r="J174" s="153">
        <f>IF(VLOOKUP(A174,'Aux - pivots1'!$A:$E,3,0)=0, "",VLOOKUP(A174,'Aux - pivots1'!$A:$E,3,0))</f>
        <v>45603</v>
      </c>
      <c r="K174" s="153">
        <f>IF(VLOOKUP(A174,'Aux - pivots1'!$A:$E,4,0)=0, "",VLOOKUP(A174,'Aux - pivots1'!$A:$E,4,0))</f>
        <v>45607</v>
      </c>
      <c r="L174" s="153">
        <f>IF(VLOOKUP(A174,'Aux - pivots1'!$A:$E,5,0)=0, "",VLOOKUP(A174,'Aux - pivots1'!$A:$E,5,0))</f>
        <v>45600</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4. Validação EF</v>
      </c>
      <c r="H175" s="136" t="s">
        <v>1945</v>
      </c>
      <c r="I175" s="143"/>
      <c r="J175" s="153">
        <f>IF(VLOOKUP(A175,'Aux - pivots1'!$A:$E,3,0)=0, "",VLOOKUP(A175,'Aux - pivots1'!$A:$E,3,0))</f>
        <v>45603</v>
      </c>
      <c r="K175" s="153">
        <f>IF(VLOOKUP(A175,'Aux - pivots1'!$A:$E,4,0)=0, "",VLOOKUP(A175,'Aux - pivots1'!$A:$E,4,0))</f>
        <v>45607</v>
      </c>
      <c r="L175" s="153">
        <f>IF(VLOOKUP(A175,'Aux - pivots1'!$A:$E,5,0)=0, "",VLOOKUP(A175,'Aux - pivots1'!$A:$E,5,0))</f>
        <v>45600</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4. Validação EF</v>
      </c>
      <c r="H176" s="136" t="s">
        <v>1945</v>
      </c>
      <c r="I176" s="143"/>
      <c r="J176" s="153">
        <f>IF(VLOOKUP(A176,'Aux - pivots1'!$A:$E,3,0)=0, "",VLOOKUP(A176,'Aux - pivots1'!$A:$E,3,0))</f>
        <v>45603</v>
      </c>
      <c r="K176" s="153">
        <f>IF(VLOOKUP(A176,'Aux - pivots1'!$A:$E,4,0)=0, "",VLOOKUP(A176,'Aux - pivots1'!$A:$E,4,0))</f>
        <v>45607</v>
      </c>
      <c r="L176" s="153">
        <f>IF(VLOOKUP(A176,'Aux - pivots1'!$A:$E,5,0)=0, "",VLOOKUP(A176,'Aux - pivots1'!$A:$E,5,0))</f>
        <v>45600</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4. Validação EF</v>
      </c>
      <c r="H177" s="136" t="s">
        <v>1945</v>
      </c>
      <c r="I177" s="143"/>
      <c r="J177" s="153">
        <f>IF(VLOOKUP(A177,'Aux - pivots1'!$A:$E,3,0)=0, "",VLOOKUP(A177,'Aux - pivots1'!$A:$E,3,0))</f>
        <v>45603</v>
      </c>
      <c r="K177" s="153">
        <f>IF(VLOOKUP(A177,'Aux - pivots1'!$A:$E,4,0)=0, "",VLOOKUP(A177,'Aux - pivots1'!$A:$E,4,0))</f>
        <v>45607</v>
      </c>
      <c r="L177" s="153">
        <f>IF(VLOOKUP(A177,'Aux - pivots1'!$A:$E,5,0)=0, "",VLOOKUP(A177,'Aux - pivots1'!$A:$E,5,0))</f>
        <v>45600</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4. Validação EF</v>
      </c>
      <c r="H178" s="136" t="s">
        <v>1945</v>
      </c>
      <c r="I178" s="143"/>
      <c r="J178" s="153">
        <f>IF(VLOOKUP(A178,'Aux - pivots1'!$A:$E,3,0)=0, "",VLOOKUP(A178,'Aux - pivots1'!$A:$E,3,0))</f>
        <v>45603</v>
      </c>
      <c r="K178" s="153">
        <f>IF(VLOOKUP(A178,'Aux - pivots1'!$A:$E,4,0)=0, "",VLOOKUP(A178,'Aux - pivots1'!$A:$E,4,0))</f>
        <v>45607</v>
      </c>
      <c r="L178" s="153">
        <f>IF(VLOOKUP(A178,'Aux - pivots1'!$A:$E,5,0)=0, "",VLOOKUP(A178,'Aux - pivots1'!$A:$E,5,0))</f>
        <v>45600</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4. Validação EF</v>
      </c>
      <c r="H179" s="136" t="s">
        <v>1945</v>
      </c>
      <c r="I179" s="143"/>
      <c r="J179" s="153">
        <f>IF(VLOOKUP(A179,'Aux - pivots1'!$A:$E,3,0)=0, "",VLOOKUP(A179,'Aux - pivots1'!$A:$E,3,0))</f>
        <v>45603</v>
      </c>
      <c r="K179" s="153">
        <f>IF(VLOOKUP(A179,'Aux - pivots1'!$A:$E,4,0)=0, "",VLOOKUP(A179,'Aux - pivots1'!$A:$E,4,0))</f>
        <v>45607</v>
      </c>
      <c r="L179" s="153">
        <f>IF(VLOOKUP(A179,'Aux - pivots1'!$A:$E,5,0)=0, "",VLOOKUP(A179,'Aux - pivots1'!$A:$E,5,0))</f>
        <v>45600</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4. Validação EF</v>
      </c>
      <c r="H180" s="136" t="s">
        <v>1945</v>
      </c>
      <c r="I180" s="143"/>
      <c r="J180" s="153">
        <f>IF(VLOOKUP(A180,'Aux - pivots1'!$A:$E,3,0)=0, "",VLOOKUP(A180,'Aux - pivots1'!$A:$E,3,0))</f>
        <v>45603</v>
      </c>
      <c r="K180" s="153">
        <f>IF(VLOOKUP(A180,'Aux - pivots1'!$A:$E,4,0)=0, "",VLOOKUP(A180,'Aux - pivots1'!$A:$E,4,0))</f>
        <v>45607</v>
      </c>
      <c r="L180" s="153">
        <f>IF(VLOOKUP(A180,'Aux - pivots1'!$A:$E,5,0)=0, "",VLOOKUP(A180,'Aux - pivots1'!$A:$E,5,0))</f>
        <v>45600</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6. Em implementação (re-especificação)</v>
      </c>
      <c r="H182" s="136" t="s">
        <v>619</v>
      </c>
      <c r="I182" s="143"/>
      <c r="J182" s="153">
        <f>IF(VLOOKUP(A182,'Aux - pivots1'!$A:$E,3,0)=0, "",VLOOKUP(A182,'Aux - pivots1'!$A:$E,3,0))</f>
        <v>45563</v>
      </c>
      <c r="K182" s="153">
        <f>IF(VLOOKUP(A182,'Aux - pivots1'!$A:$E,4,0)=0, "",VLOOKUP(A182,'Aux - pivots1'!$A:$E,4,0))</f>
        <v>45603</v>
      </c>
      <c r="L182" s="153" t="str">
        <f>IF(VLOOKUP(A182,'Aux - pivots1'!$A:$E,5,0)=0, "",VLOOKUP(A182,'Aux - pivots1'!$A:$E,5,0))</f>
        <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6. Em implementação (re-especificação)</v>
      </c>
      <c r="H193" s="136" t="s">
        <v>619</v>
      </c>
      <c r="I193" s="143"/>
      <c r="J193" s="153">
        <f>IF(VLOOKUP(A193,'Aux - pivots1'!$A:$E,3,0)=0, "",VLOOKUP(A193,'Aux - pivots1'!$A:$E,3,0))</f>
        <v>45563</v>
      </c>
      <c r="K193" s="153">
        <f>IF(VLOOKUP(A193,'Aux - pivots1'!$A:$E,4,0)=0, "",VLOOKUP(A193,'Aux - pivots1'!$A:$E,4,0))</f>
        <v>45603</v>
      </c>
      <c r="L193" s="153" t="str">
        <f>IF(VLOOKUP(A193,'Aux - pivots1'!$A:$E,5,0)=0, "",VLOOKUP(A193,'Aux - pivots1'!$A:$E,5,0))</f>
        <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5. Em Correção</v>
      </c>
      <c r="H195" s="136" t="s">
        <v>617</v>
      </c>
      <c r="I195" s="143"/>
      <c r="J195" s="153">
        <f>IF(VLOOKUP(A195,'Aux - pivots1'!$A:$E,3,0)=0, "",VLOOKUP(A195,'Aux - pivots1'!$A:$E,3,0))</f>
        <v>45561</v>
      </c>
      <c r="K195" s="153">
        <f>IF(VLOOKUP(A195,'Aux - pivots1'!$A:$E,4,0)=0, "",VLOOKUP(A195,'Aux - pivots1'!$A:$E,4,0))</f>
        <v>45603</v>
      </c>
      <c r="L195" s="153" t="str">
        <f>IF(VLOOKUP(A195,'Aux - pivots1'!$A:$E,5,0)=0, "",VLOOKUP(A195,'Aux - pivots1'!$A:$E,5,0))</f>
        <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6. Em implementação (re-especificação)</v>
      </c>
      <c r="H200" s="136" t="s">
        <v>619</v>
      </c>
      <c r="I200" s="144" t="s">
        <v>654</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6. Em implementação (re-especificação)</v>
      </c>
      <c r="H201" s="136" t="s">
        <v>619</v>
      </c>
      <c r="I201" s="144" t="s">
        <v>655</v>
      </c>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6. Em implementação (re-especificação)</v>
      </c>
      <c r="H202" s="136" t="s">
        <v>619</v>
      </c>
      <c r="I202" s="143"/>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6. Em implementação (re-especificação)</v>
      </c>
      <c r="H203" s="136" t="s">
        <v>619</v>
      </c>
      <c r="I203" s="143" t="s">
        <v>656</v>
      </c>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6. Em implementação (re-especificação)</v>
      </c>
      <c r="H207" s="136" t="s">
        <v>619</v>
      </c>
      <c r="I207" s="154"/>
      <c r="J207" s="153">
        <f>IF(VLOOKUP(A207,'Aux - pivots1'!$A:$E,3,0)=0, "",VLOOKUP(A207,'Aux - pivots1'!$A:$E,3,0))</f>
        <v>45563</v>
      </c>
      <c r="K207" s="153">
        <f>IF(VLOOKUP(A207,'Aux - pivots1'!$A:$E,4,0)=0, "",VLOOKUP(A207,'Aux - pivots1'!$A:$E,4,0))</f>
        <v>45603</v>
      </c>
      <c r="L207" s="153" t="str">
        <f>IF(VLOOKUP(A207,'Aux - pivots1'!$A:$E,5,0)=0, "",VLOOKUP(A207,'Aux - pivots1'!$A:$E,5,0))</f>
        <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6. Em implementação (re-especificação)</v>
      </c>
      <c r="H210" s="136" t="s">
        <v>619</v>
      </c>
      <c r="I210" s="154"/>
      <c r="J210" s="153">
        <f>IF(VLOOKUP(A210,'Aux - pivots1'!$A:$E,3,0)=0, "",VLOOKUP(A210,'Aux - pivots1'!$A:$E,3,0))</f>
        <v>45563</v>
      </c>
      <c r="K210" s="153">
        <f>IF(VLOOKUP(A210,'Aux - pivots1'!$A:$E,4,0)=0, "",VLOOKUP(A210,'Aux - pivots1'!$A:$E,4,0))</f>
        <v>45603</v>
      </c>
      <c r="L210" s="153" t="str">
        <f>IF(VLOOKUP(A210,'Aux - pivots1'!$A:$E,5,0)=0, "",VLOOKUP(A210,'Aux - pivots1'!$A:$E,5,0))</f>
        <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6. Em implementação (re-especificação)</v>
      </c>
      <c r="H356" s="136" t="s">
        <v>619</v>
      </c>
      <c r="I356" s="143"/>
      <c r="J356" s="153">
        <f>IF(VLOOKUP(A356,'Aux - pivots1'!$A:$E,3,0)=0, "",VLOOKUP(A356,'Aux - pivots1'!$A:$E,3,0))</f>
        <v>45569</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6. Em implementação (re-especificação)</v>
      </c>
      <c r="H357" s="136" t="s">
        <v>619</v>
      </c>
      <c r="I357" s="143"/>
      <c r="J357" s="153">
        <f>IF(VLOOKUP(A357,'Aux - pivots1'!$A:$E,3,0)=0, "",VLOOKUP(A357,'Aux - pivots1'!$A:$E,3,0))</f>
        <v>45569</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619</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6. Em implementação (re-especificação)</v>
      </c>
      <c r="H360" s="136" t="s">
        <v>619</v>
      </c>
      <c r="I360" s="143"/>
      <c r="J360" s="153">
        <f>IF(VLOOKUP(A360,'Aux - pivots1'!$A:$E,3,0)=0, "",VLOOKUP(A360,'Aux - pivots1'!$A:$E,3,0))</f>
        <v>45569</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6. Em implementação (re-especificação)</v>
      </c>
      <c r="H361" s="136" t="s">
        <v>619</v>
      </c>
      <c r="I361" s="143"/>
      <c r="J361" s="153">
        <f>IF(VLOOKUP(A361,'Aux - pivots1'!$A:$E,3,0)=0, "",VLOOKUP(A361,'Aux - pivots1'!$A:$E,3,0))</f>
        <v>45569</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6. Em implementação (re-especificação)</v>
      </c>
      <c r="H363" s="136" t="s">
        <v>619</v>
      </c>
      <c r="I363" s="143"/>
      <c r="J363" s="153">
        <f>IF(VLOOKUP(A363,'Aux - pivots1'!$A:$E,3,0)=0, "",VLOOKUP(A363,'Aux - pivots1'!$A:$E,3,0))</f>
        <v>45569</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6. Em implementação (re-especificação)</v>
      </c>
      <c r="H364" s="136" t="s">
        <v>619</v>
      </c>
      <c r="I364" s="143"/>
      <c r="J364" s="153">
        <f>IF(VLOOKUP(A364,'Aux - pivots1'!$A:$E,3,0)=0, "",VLOOKUP(A364,'Aux - pivots1'!$A:$E,3,0))</f>
        <v>45569</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619</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619</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615</v>
      </c>
      <c r="I439" s="143"/>
      <c r="J439" s="153" t="str">
        <f>IF(VLOOKUP(A439,'Aux - pivots1'!$A:$E,3,0)=0, "",VLOOKUP(A439,'Aux - pivots1'!$A:$E,3,0))</f>
        <v/>
      </c>
      <c r="K439" s="153">
        <f>IF(VLOOKUP(A439,'Aux - pivots1'!$A:$E,4,0)=0, "",VLOOKUP(A439,'Aux - pivots1'!$A:$E,4,0))</f>
        <v>45611</v>
      </c>
      <c r="L439" s="153" t="str">
        <f>IF(VLOOKUP(A439,'Aux - pivots1'!$A:$E,5,0)=0, "",VLOOKUP(A439,'Aux - pivots1'!$A:$E,5,0))</f>
        <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f>IF(VLOOKUP(A445,'Aux - pivots1'!$A:$E,4,0)=0, "",VLOOKUP(A445,'Aux - pivots1'!$A:$E,4,0))</f>
        <v>45611</v>
      </c>
      <c r="L445" s="153" t="str">
        <f>IF(VLOOKUP(A445,'Aux - pivots1'!$A:$E,5,0)=0, "",VLOOKUP(A445,'Aux - pivots1'!$A:$E,5,0))</f>
        <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619</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619</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6. Em implementação (re-especificação)</v>
      </c>
      <c r="H452" s="136" t="s">
        <v>619</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f>IF(VLOOKUP(A453,'Aux - pivots1'!$A:$E,4,0)=0, "",VLOOKUP(A453,'Aux - pivots1'!$A:$E,4,0))</f>
        <v>45611</v>
      </c>
      <c r="L453" s="153" t="str">
        <f>IF(VLOOKUP(A453,'Aux - pivots1'!$A:$E,5,0)=0, "",VLOOKUP(A453,'Aux - pivots1'!$A:$E,5,0))</f>
        <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f>IF(VLOOKUP(A456,'Aux - pivots1'!$A:$E,4,0)=0, "",VLOOKUP(A456,'Aux - pivots1'!$A:$E,4,0))</f>
        <v>45611</v>
      </c>
      <c r="L456" s="153" t="str">
        <f>IF(VLOOKUP(A456,'Aux - pivots1'!$A:$E,5,0)=0, "",VLOOKUP(A456,'Aux - pivots1'!$A:$E,5,0))</f>
        <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f>IF(VLOOKUP(A457,'Aux - pivots1'!$A:$E,4,0)=0, "",VLOOKUP(A457,'Aux - pivots1'!$A:$E,4,0))</f>
        <v>45611</v>
      </c>
      <c r="L457" s="153" t="str">
        <f>IF(VLOOKUP(A457,'Aux - pivots1'!$A:$E,5,0)=0, "",VLOOKUP(A457,'Aux - pivots1'!$A:$E,5,0))</f>
        <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619</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619</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619</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619</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f>IF(VLOOKUP(A462,'Aux - pivots1'!$A:$E,4,0)=0, "",VLOOKUP(A462,'Aux - pivots1'!$A:$E,4,0))</f>
        <v>45611</v>
      </c>
      <c r="L462" s="153" t="str">
        <f>IF(VLOOKUP(A462,'Aux - pivots1'!$A:$E,5,0)=0, "",VLOOKUP(A462,'Aux - pivots1'!$A:$E,5,0))</f>
        <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619</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619</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619</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9"/>
      <c r="N466" s="209"/>
    </row>
    <row r="467" spans="1:14" ht="16.2" hidden="1"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f>IF(VLOOKUP(A467,'Aux - pivots1'!$A:$E,5,0)=0, "",VLOOKUP(A467,'Aux - pivots1'!$A:$E,5,0))</f>
        <v>45596</v>
      </c>
      <c r="M467" s="209"/>
      <c r="N467" s="209"/>
    </row>
    <row r="468" spans="1:14" ht="16.2" hidden="1"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f>IF(VLOOKUP(A468,'Aux - pivots1'!$A:$E,5,0)=0, "",VLOOKUP(A468,'Aux - pivots1'!$A:$E,5,0))</f>
        <v>45596</v>
      </c>
      <c r="M468" s="209"/>
      <c r="N468" s="209"/>
    </row>
    <row r="469" spans="1:14" ht="16.2" hidden="1"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f>IF(VLOOKUP(A469,'Aux - pivots1'!$A:$E,5,0)=0, "",VLOOKUP(A469,'Aux - pivots1'!$A:$E,5,0))</f>
        <v>45596</v>
      </c>
      <c r="M469" s="209"/>
      <c r="N469" s="209"/>
    </row>
    <row r="470" spans="1:14" ht="16.2" hidden="1"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f>IF(VLOOKUP(A470,'Aux - pivots1'!$A:$E,5,0)=0, "",VLOOKUP(A470,'Aux - pivots1'!$A:$E,5,0))</f>
        <v>45596</v>
      </c>
      <c r="M470" s="209"/>
      <c r="N470" s="209"/>
    </row>
    <row r="471" spans="1:14" ht="16.2" hidden="1"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f>IF(VLOOKUP(A471,'Aux - pivots1'!$A:$E,5,0)=0, "",VLOOKUP(A471,'Aux - pivots1'!$A:$E,5,0))</f>
        <v>45596</v>
      </c>
      <c r="M471" s="209"/>
      <c r="N471" s="209"/>
    </row>
    <row r="472" spans="1:14" ht="16.2" hidden="1"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619</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619</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f>IF(VLOOKUP(A474,'Aux - pivots1'!$A:$E,4,0)=0, "",VLOOKUP(A474,'Aux - pivots1'!$A:$E,4,0))</f>
        <v>374329</v>
      </c>
      <c r="L474" s="153" t="str">
        <f>IF(VLOOKUP(A474,'Aux - pivots1'!$A:$E,5,0)=0, "",VLOOKUP(A474,'Aux - pivots1'!$A:$E,5,0))</f>
        <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hidden="1" customHeight="1">
      <c r="A476" s="30" t="str">
        <f t="shared" si="10"/>
        <v>lt002_instrumentenvrnmntl_objctv</v>
      </c>
      <c r="B476" s="142" t="s">
        <v>26</v>
      </c>
      <c r="C476" s="138" t="s">
        <v>26</v>
      </c>
      <c r="D476" s="134" t="s">
        <v>40</v>
      </c>
      <c r="E476" s="137" t="s">
        <v>380</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hidden="1" customHeight="1">
      <c r="A477" s="30" t="str">
        <f t="shared" si="10"/>
        <v>lt002_instrumenttyp_actvty</v>
      </c>
      <c r="B477" s="142" t="s">
        <v>26</v>
      </c>
      <c r="C477" s="138" t="s">
        <v>26</v>
      </c>
      <c r="D477" s="134" t="s">
        <v>40</v>
      </c>
      <c r="E477" s="137" t="s">
        <v>380</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f>IF(VLOOKUP(A479,'Aux - pivots1'!$A:$E,4,0)=0, "",VLOOKUP(A479,'Aux - pivots1'!$A:$E,4,0))</f>
        <v>45611</v>
      </c>
      <c r="L479" s="153" t="str">
        <f>IF(VLOOKUP(A479,'Aux - pivots1'!$A:$E,5,0)=0, "",VLOOKUP(A479,'Aux - pivots1'!$A:$E,5,0))</f>
        <v/>
      </c>
      <c r="M479" s="209">
        <v>45593</v>
      </c>
      <c r="N479" s="209"/>
    </row>
    <row r="480" spans="1:14" ht="16.2" hidden="1">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f>IF(VLOOKUP(A480,'Aux - pivots1'!$A:$E,4,0)=0, "",VLOOKUP(A480,'Aux - pivots1'!$A:$E,4,0))</f>
        <v>45611</v>
      </c>
      <c r="L480" s="153" t="str">
        <f>IF(VLOOKUP(A480,'Aux - pivots1'!$A:$E,5,0)=0, "",VLOOKUP(A480,'Aux - pivots1'!$A:$E,5,0))</f>
        <v/>
      </c>
      <c r="M480" s="209">
        <v>45593</v>
      </c>
      <c r="N480" s="209"/>
    </row>
    <row r="481" spans="1:14" ht="16.2" hidden="1">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f>IF(VLOOKUP(A481,'Aux - pivots1'!$A:$E,4,0)=0, "",VLOOKUP(A481,'Aux - pivots1'!$A:$E,4,0))</f>
        <v>45611</v>
      </c>
      <c r="L481" s="153" t="str">
        <f>IF(VLOOKUP(A481,'Aux - pivots1'!$A:$E,5,0)=0, "",VLOOKUP(A481,'Aux - pivots1'!$A:$E,5,0))</f>
        <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1952</v>
      </c>
      <c r="J482" s="153">
        <f>IF(VLOOKUP(A482,'Aux - pivots1'!$A:$E,3,0)=0, "",VLOOKUP(A482,'Aux - pivots1'!$A:$E,3,0))</f>
        <v>45593</v>
      </c>
      <c r="K482" s="153">
        <f>IF(VLOOKUP(A482,'Aux - pivots1'!$A:$E,4,0)=0, "",VLOOKUP(A482,'Aux - pivots1'!$A:$E,4,0))</f>
        <v>45624</v>
      </c>
      <c r="L482" s="153" t="str">
        <f>IF(VLOOKUP(A482,'Aux - pivots1'!$A:$E,5,0)=0, "",VLOOKUP(A482,'Aux - pivots1'!$A:$E,5,0))</f>
        <v/>
      </c>
      <c r="M482" s="209">
        <v>45593</v>
      </c>
      <c r="N482" s="209"/>
    </row>
    <row r="483" spans="1:14" ht="16.2" hidden="1" customHeight="1">
      <c r="A483" s="30" t="str">
        <f t="shared" si="10"/>
        <v>lt825_mthd_usd_instrmntambito</v>
      </c>
      <c r="B483" s="142" t="s">
        <v>26</v>
      </c>
      <c r="C483" s="138" t="s">
        <v>26</v>
      </c>
      <c r="D483" s="134" t="s">
        <v>40</v>
      </c>
      <c r="E483" s="137" t="s">
        <v>390</v>
      </c>
      <c r="F483" s="137" t="s">
        <v>391</v>
      </c>
      <c r="G483" s="136" t="str">
        <f>VLOOKUP(A483,Plano_V3!$A$26:$G$592,7,0)</f>
        <v>6. Em implementação (re-especificação)</v>
      </c>
      <c r="H483" s="136" t="s">
        <v>619</v>
      </c>
      <c r="I483" s="143"/>
      <c r="J483" s="153">
        <f>IF(VLOOKUP(A483,'Aux - pivots1'!$A:$E,3,0)=0, "",VLOOKUP(A483,'Aux - pivots1'!$A:$E,3,0))</f>
        <v>45593</v>
      </c>
      <c r="K483" s="153">
        <f>IF(VLOOKUP(A483,'Aux - pivots1'!$A:$E,4,0)=0, "",VLOOKUP(A483,'Aux - pivots1'!$A:$E,4,0))</f>
        <v>45611</v>
      </c>
      <c r="L483" s="153" t="str">
        <f>IF(VLOOKUP(A483,'Aux - pivots1'!$A:$E,5,0)=0, "",VLOOKUP(A483,'Aux - pivots1'!$A:$E,5,0))</f>
        <v/>
      </c>
      <c r="M483" s="209">
        <v>45593</v>
      </c>
      <c r="N483" s="209"/>
    </row>
    <row r="484" spans="1:14" ht="16.2" hidden="1" customHeight="1">
      <c r="A484" s="30" t="str">
        <f t="shared" si="10"/>
        <v>lt825_mthd_usd_instrmntref_date</v>
      </c>
      <c r="B484" s="142" t="s">
        <v>26</v>
      </c>
      <c r="C484" s="138" t="s">
        <v>26</v>
      </c>
      <c r="D484" s="134" t="s">
        <v>40</v>
      </c>
      <c r="E484" s="137" t="s">
        <v>390</v>
      </c>
      <c r="F484" s="137" t="s">
        <v>208</v>
      </c>
      <c r="G484" s="136" t="str">
        <f>VLOOKUP(A484,Plano_V3!$A$26:$G$592,7,0)</f>
        <v>6. Em implementação (re-especificação)</v>
      </c>
      <c r="H484" s="136" t="s">
        <v>619</v>
      </c>
      <c r="I484" s="143"/>
      <c r="J484" s="153">
        <f>IF(VLOOKUP(A484,'Aux - pivots1'!$A:$E,3,0)=0, "",VLOOKUP(A484,'Aux - pivots1'!$A:$E,3,0))</f>
        <v>45593</v>
      </c>
      <c r="K484" s="153">
        <f>IF(VLOOKUP(A484,'Aux - pivots1'!$A:$E,4,0)=0, "",VLOOKUP(A484,'Aux - pivots1'!$A:$E,4,0))</f>
        <v>45611</v>
      </c>
      <c r="L484" s="153" t="str">
        <f>IF(VLOOKUP(A484,'Aux - pivots1'!$A:$E,5,0)=0, "",VLOOKUP(A484,'Aux - pivots1'!$A:$E,5,0))</f>
        <v/>
      </c>
      <c r="M484" s="209">
        <v>45593</v>
      </c>
      <c r="N484" s="209"/>
    </row>
    <row r="485" spans="1:14" ht="16.2" hidden="1" customHeight="1">
      <c r="A485" s="30" t="str">
        <f t="shared" si="10"/>
        <v>lt825_mthd_usd_instrmntordem</v>
      </c>
      <c r="B485" s="142" t="s">
        <v>26</v>
      </c>
      <c r="C485" s="138" t="s">
        <v>26</v>
      </c>
      <c r="D485" s="134" t="s">
        <v>40</v>
      </c>
      <c r="E485" s="137" t="s">
        <v>390</v>
      </c>
      <c r="F485" s="137" t="s">
        <v>211</v>
      </c>
      <c r="G485" s="136" t="str">
        <f>VLOOKUP(A485,Plano_V3!$A$26:$G$592,7,0)</f>
        <v>6. Em implementação (re-especificação)</v>
      </c>
      <c r="H485" s="136" t="s">
        <v>619</v>
      </c>
      <c r="I485" s="143"/>
      <c r="J485" s="153">
        <f>IF(VLOOKUP(A485,'Aux - pivots1'!$A:$E,3,0)=0, "",VLOOKUP(A485,'Aux - pivots1'!$A:$E,3,0))</f>
        <v>45593</v>
      </c>
      <c r="K485" s="153">
        <f>IF(VLOOKUP(A485,'Aux - pivots1'!$A:$E,4,0)=0, "",VLOOKUP(A485,'Aux - pivots1'!$A:$E,4,0))</f>
        <v>45611</v>
      </c>
      <c r="L485" s="153" t="str">
        <f>IF(VLOOKUP(A485,'Aux - pivots1'!$A:$E,5,0)=0, "",VLOOKUP(A485,'Aux - pivots1'!$A:$E,5,0))</f>
        <v/>
      </c>
      <c r="M485" s="209">
        <v>45593</v>
      </c>
      <c r="N485" s="209"/>
    </row>
    <row r="486" spans="1:14" ht="16.2" hidden="1" customHeight="1">
      <c r="A486" s="30" t="str">
        <f t="shared" si="10"/>
        <v>lt825_mthd_usd_instrmnttabela</v>
      </c>
      <c r="B486" s="142" t="s">
        <v>26</v>
      </c>
      <c r="C486" s="138" t="s">
        <v>26</v>
      </c>
      <c r="D486" s="134" t="s">
        <v>40</v>
      </c>
      <c r="E486" s="137" t="s">
        <v>390</v>
      </c>
      <c r="F486" s="137" t="s">
        <v>392</v>
      </c>
      <c r="G486" s="136" t="str">
        <f>VLOOKUP(A486,Plano_V3!$A$26:$G$592,7,0)</f>
        <v>6. Em implementação (re-especificação)</v>
      </c>
      <c r="H486" s="136" t="s">
        <v>619</v>
      </c>
      <c r="I486" s="143"/>
      <c r="J486" s="153">
        <f>IF(VLOOKUP(A486,'Aux - pivots1'!$A:$E,3,0)=0, "",VLOOKUP(A486,'Aux - pivots1'!$A:$E,3,0))</f>
        <v>45593</v>
      </c>
      <c r="K486" s="153">
        <f>IF(VLOOKUP(A486,'Aux - pivots1'!$A:$E,4,0)=0, "",VLOOKUP(A486,'Aux - pivots1'!$A:$E,4,0))</f>
        <v>45611</v>
      </c>
      <c r="L486" s="153" t="str">
        <f>IF(VLOOKUP(A486,'Aux - pivots1'!$A:$E,5,0)=0, "",VLOOKUP(A486,'Aux - pivots1'!$A:$E,5,0))</f>
        <v/>
      </c>
      <c r="M486" s="209">
        <v>45593</v>
      </c>
      <c r="N486" s="209"/>
    </row>
    <row r="487" spans="1:14" ht="16.2" hidden="1">
      <c r="A487" s="30" t="str">
        <f t="shared" si="10"/>
        <v>lt825_mthd_usd_instrmntorigem_scp1_emss</v>
      </c>
      <c r="B487" s="142" t="s">
        <v>26</v>
      </c>
      <c r="C487" s="138" t="s">
        <v>26</v>
      </c>
      <c r="D487" s="134" t="s">
        <v>40</v>
      </c>
      <c r="E487" s="137" t="s">
        <v>390</v>
      </c>
      <c r="F487" s="137" t="s">
        <v>320</v>
      </c>
      <c r="G487" s="136" t="str">
        <f>VLOOKUP(A487,Plano_V3!$A$26:$G$592,7,0)</f>
        <v>6. Em implementação (re-especificação)</v>
      </c>
      <c r="H487" s="136" t="s">
        <v>619</v>
      </c>
      <c r="I487" s="143"/>
      <c r="J487" s="153">
        <f>IF(VLOOKUP(A487,'Aux - pivots1'!$A:$E,3,0)=0, "",VLOOKUP(A487,'Aux - pivots1'!$A:$E,3,0))</f>
        <v>45593</v>
      </c>
      <c r="K487" s="153">
        <f>IF(VLOOKUP(A487,'Aux - pivots1'!$A:$E,4,0)=0, "",VLOOKUP(A487,'Aux - pivots1'!$A:$E,4,0))</f>
        <v>45611</v>
      </c>
      <c r="L487" s="153" t="str">
        <f>IF(VLOOKUP(A487,'Aux - pivots1'!$A:$E,5,0)=0, "",VLOOKUP(A487,'Aux - pivots1'!$A:$E,5,0))</f>
        <v/>
      </c>
      <c r="M487" s="209">
        <v>45593</v>
      </c>
      <c r="N487" s="209"/>
    </row>
    <row r="488" spans="1:14" ht="16.2" hidden="1">
      <c r="A488" s="30" t="str">
        <f t="shared" si="10"/>
        <v>lt825_mthd_usd_instrmntorigem_scp2_emss</v>
      </c>
      <c r="B488" s="142" t="s">
        <v>26</v>
      </c>
      <c r="C488" s="138" t="s">
        <v>26</v>
      </c>
      <c r="D488" s="134" t="s">
        <v>40</v>
      </c>
      <c r="E488" s="137" t="s">
        <v>390</v>
      </c>
      <c r="F488" s="137" t="s">
        <v>321</v>
      </c>
      <c r="G488" s="136" t="str">
        <f>VLOOKUP(A488,Plano_V3!$A$26:$G$592,7,0)</f>
        <v>6. Em implementação (re-especificação)</v>
      </c>
      <c r="H488" s="136" t="s">
        <v>619</v>
      </c>
      <c r="I488" s="143"/>
      <c r="J488" s="153">
        <f>IF(VLOOKUP(A488,'Aux - pivots1'!$A:$E,3,0)=0, "",VLOOKUP(A488,'Aux - pivots1'!$A:$E,3,0))</f>
        <v>45593</v>
      </c>
      <c r="K488" s="153">
        <f>IF(VLOOKUP(A488,'Aux - pivots1'!$A:$E,4,0)=0, "",VLOOKUP(A488,'Aux - pivots1'!$A:$E,4,0))</f>
        <v>45611</v>
      </c>
      <c r="L488" s="153" t="str">
        <f>IF(VLOOKUP(A488,'Aux - pivots1'!$A:$E,5,0)=0, "",VLOOKUP(A488,'Aux - pivots1'!$A:$E,5,0))</f>
        <v/>
      </c>
      <c r="M488" s="209">
        <v>45593</v>
      </c>
      <c r="N488" s="209"/>
    </row>
    <row r="489" spans="1:14" ht="16.2" hidden="1">
      <c r="A489" s="30" t="str">
        <f t="shared" si="10"/>
        <v>lt825_mthd_usd_instrmntorigem_scp3_emss</v>
      </c>
      <c r="B489" s="142" t="s">
        <v>26</v>
      </c>
      <c r="C489" s="138" t="s">
        <v>26</v>
      </c>
      <c r="D489" s="134" t="s">
        <v>40</v>
      </c>
      <c r="E489" s="137" t="s">
        <v>390</v>
      </c>
      <c r="F489" s="137" t="s">
        <v>322</v>
      </c>
      <c r="G489" s="136" t="str">
        <f>VLOOKUP(A489,Plano_V3!$A$26:$G$592,7,0)</f>
        <v>6. Em implementação (re-especificação)</v>
      </c>
      <c r="H489" s="136" t="s">
        <v>619</v>
      </c>
      <c r="I489" s="143"/>
      <c r="J489" s="153">
        <f>IF(VLOOKUP(A489,'Aux - pivots1'!$A:$E,3,0)=0, "",VLOOKUP(A489,'Aux - pivots1'!$A:$E,3,0))</f>
        <v>45593</v>
      </c>
      <c r="K489" s="153">
        <f>IF(VLOOKUP(A489,'Aux - pivots1'!$A:$E,4,0)=0, "",VLOOKUP(A489,'Aux - pivots1'!$A:$E,4,0))</f>
        <v>45611</v>
      </c>
      <c r="L489" s="153" t="str">
        <f>IF(VLOOKUP(A489,'Aux - pivots1'!$A:$E,5,0)=0, "",VLOOKUP(A489,'Aux - pivots1'!$A:$E,5,0))</f>
        <v/>
      </c>
      <c r="M489" s="209">
        <v>45593</v>
      </c>
      <c r="N489" s="209"/>
    </row>
    <row r="490" spans="1:14" ht="16.2" hidden="1">
      <c r="A490" s="30" t="str">
        <f t="shared" si="10"/>
        <v>lt825_mthd_usd_instrmntmthd_usd_instrmnt_scp_1</v>
      </c>
      <c r="B490" s="142" t="s">
        <v>26</v>
      </c>
      <c r="C490" s="138" t="s">
        <v>26</v>
      </c>
      <c r="D490" s="134" t="s">
        <v>40</v>
      </c>
      <c r="E490" s="137" t="s">
        <v>390</v>
      </c>
      <c r="F490" s="137" t="s">
        <v>386</v>
      </c>
      <c r="G490" s="136" t="str">
        <f>VLOOKUP(A490,Plano_V3!$A$26:$G$592,7,0)</f>
        <v>6. Em implementação (re-especificação)</v>
      </c>
      <c r="H490" s="136" t="s">
        <v>619</v>
      </c>
      <c r="I490" s="143"/>
      <c r="J490" s="153">
        <f>IF(VLOOKUP(A490,'Aux - pivots1'!$A:$E,3,0)=0, "",VLOOKUP(A490,'Aux - pivots1'!$A:$E,3,0))</f>
        <v>45593</v>
      </c>
      <c r="K490" s="153">
        <f>IF(VLOOKUP(A490,'Aux - pivots1'!$A:$E,4,0)=0, "",VLOOKUP(A490,'Aux - pivots1'!$A:$E,4,0))</f>
        <v>45611</v>
      </c>
      <c r="L490" s="153" t="str">
        <f>IF(VLOOKUP(A490,'Aux - pivots1'!$A:$E,5,0)=0, "",VLOOKUP(A490,'Aux - pivots1'!$A:$E,5,0))</f>
        <v/>
      </c>
      <c r="M490" s="209">
        <v>45593</v>
      </c>
      <c r="N490" s="209"/>
    </row>
    <row r="491" spans="1:14" ht="16.2" hidden="1">
      <c r="A491" s="30" t="str">
        <f t="shared" si="10"/>
        <v>lt825_mthd_usd_instrmntmthd_usd_instrmnt_scp_2</v>
      </c>
      <c r="B491" s="142" t="s">
        <v>26</v>
      </c>
      <c r="C491" s="138" t="s">
        <v>26</v>
      </c>
      <c r="D491" s="134" t="s">
        <v>40</v>
      </c>
      <c r="E491" s="137" t="s">
        <v>390</v>
      </c>
      <c r="F491" s="137" t="s">
        <v>387</v>
      </c>
      <c r="G491" s="136" t="str">
        <f>VLOOKUP(A491,Plano_V3!$A$26:$G$592,7,0)</f>
        <v>6. Em implementação (re-especificação)</v>
      </c>
      <c r="H491" s="136" t="s">
        <v>619</v>
      </c>
      <c r="I491" s="143"/>
      <c r="J491" s="153">
        <f>IF(VLOOKUP(A491,'Aux - pivots1'!$A:$E,3,0)=0, "",VLOOKUP(A491,'Aux - pivots1'!$A:$E,3,0))</f>
        <v>45593</v>
      </c>
      <c r="K491" s="153">
        <f>IF(VLOOKUP(A491,'Aux - pivots1'!$A:$E,4,0)=0, "",VLOOKUP(A491,'Aux - pivots1'!$A:$E,4,0))</f>
        <v>45611</v>
      </c>
      <c r="L491" s="153" t="str">
        <f>IF(VLOOKUP(A491,'Aux - pivots1'!$A:$E,5,0)=0, "",VLOOKUP(A491,'Aux - pivots1'!$A:$E,5,0))</f>
        <v/>
      </c>
      <c r="M491" s="209">
        <v>45593</v>
      </c>
      <c r="N491" s="209"/>
    </row>
    <row r="492" spans="1:14" ht="16.2" hidden="1">
      <c r="A492" s="30" t="str">
        <f t="shared" si="10"/>
        <v>lt825_mthd_usd_instrmntmthd_usd_instrmnt_scp_3</v>
      </c>
      <c r="B492" s="142" t="s">
        <v>26</v>
      </c>
      <c r="C492" s="138" t="s">
        <v>26</v>
      </c>
      <c r="D492" s="134" t="s">
        <v>40</v>
      </c>
      <c r="E492" s="137" t="s">
        <v>390</v>
      </c>
      <c r="F492" s="137" t="s">
        <v>388</v>
      </c>
      <c r="G492" s="136" t="str">
        <f>VLOOKUP(A492,Plano_V3!$A$26:$G$592,7,0)</f>
        <v>6. Em implementação (re-especificação)</v>
      </c>
      <c r="H492" s="136" t="s">
        <v>619</v>
      </c>
      <c r="I492" s="143"/>
      <c r="J492" s="153">
        <f>IF(VLOOKUP(A492,'Aux - pivots1'!$A:$E,3,0)=0, "",VLOOKUP(A492,'Aux - pivots1'!$A:$E,3,0))</f>
        <v>45593</v>
      </c>
      <c r="K492" s="153">
        <f>IF(VLOOKUP(A492,'Aux - pivots1'!$A:$E,4,0)=0, "",VLOOKUP(A492,'Aux - pivots1'!$A:$E,4,0))</f>
        <v>45611</v>
      </c>
      <c r="L492" s="153" t="str">
        <f>IF(VLOOKUP(A492,'Aux - pivots1'!$A:$E,5,0)=0, "",VLOOKUP(A492,'Aux - pivots1'!$A:$E,5,0))</f>
        <v/>
      </c>
      <c r="M492" s="209">
        <v>45593</v>
      </c>
      <c r="N492" s="209"/>
    </row>
    <row r="493" spans="1:14" ht="16.2" hidden="1">
      <c r="A493" s="30" t="str">
        <f t="shared" si="10"/>
        <v>lt825_mthd_usd_instrmntpurpose_code</v>
      </c>
      <c r="B493" s="142" t="s">
        <v>26</v>
      </c>
      <c r="C493" s="138" t="s">
        <v>26</v>
      </c>
      <c r="D493" s="134" t="s">
        <v>40</v>
      </c>
      <c r="E493" s="137" t="s">
        <v>390</v>
      </c>
      <c r="F493" s="137" t="s">
        <v>1958</v>
      </c>
      <c r="G493" s="136" t="str">
        <f>VLOOKUP(A493,Plano_V3!$A$26:$G$592,7,0)</f>
        <v>6. Em implementação (re-especificação)</v>
      </c>
      <c r="H493" s="136" t="s">
        <v>619</v>
      </c>
      <c r="I493" s="143"/>
      <c r="J493" s="153" t="str">
        <f>IF(VLOOKUP(A493,'Aux - pivots1'!$A:$E,3,0)=0, "",VLOOKUP(A493,'Aux - pivots1'!$A:$E,3,0))</f>
        <v/>
      </c>
      <c r="K493" s="153">
        <f>IF(VLOOKUP(A493,'Aux - pivots1'!$A:$E,4,0)=0, "",VLOOKUP(A493,'Aux - pivots1'!$A:$E,4,0))</f>
        <v>45611</v>
      </c>
      <c r="L493" s="153" t="str">
        <f>IF(VLOOKUP(A493,'Aux - pivots1'!$A:$E,5,0)=0, "",VLOOKUP(A493,'Aux - pivots1'!$A:$E,5,0))</f>
        <v/>
      </c>
      <c r="M493" s="209"/>
      <c r="N493" s="209"/>
    </row>
    <row r="494" spans="1:14" ht="16.2" hidden="1">
      <c r="A494" s="30" t="str">
        <f t="shared" si="10"/>
        <v>lt825_mthd_usd_instrmntflg_fin</v>
      </c>
      <c r="B494" s="142" t="s">
        <v>26</v>
      </c>
      <c r="C494" s="138" t="s">
        <v>26</v>
      </c>
      <c r="D494" s="134" t="s">
        <v>40</v>
      </c>
      <c r="E494" s="137" t="s">
        <v>390</v>
      </c>
      <c r="F494" s="137" t="s">
        <v>481</v>
      </c>
      <c r="G494" s="136" t="str">
        <f>VLOOKUP(A494,Plano_V3!$A$26:$G$592,7,0)</f>
        <v>6. Em implementação (re-especificação)</v>
      </c>
      <c r="H494" s="136" t="s">
        <v>619</v>
      </c>
      <c r="I494" s="143"/>
      <c r="J494" s="153" t="str">
        <f>IF(VLOOKUP(A494,'Aux - pivots1'!$A:$E,3,0)=0, "",VLOOKUP(A494,'Aux - pivots1'!$A:$E,3,0))</f>
        <v/>
      </c>
      <c r="K494" s="153">
        <f>IF(VLOOKUP(A494,'Aux - pivots1'!$A:$E,4,0)=0, "",VLOOKUP(A494,'Aux - pivots1'!$A:$E,4,0))</f>
        <v>45611</v>
      </c>
      <c r="L494" s="153" t="str">
        <f>IF(VLOOKUP(A494,'Aux - pivots1'!$A:$E,5,0)=0, "",VLOOKUP(A494,'Aux - pivots1'!$A:$E,5,0))</f>
        <v/>
      </c>
      <c r="M494" s="209"/>
      <c r="N494" s="209"/>
    </row>
    <row r="495" spans="1:14" ht="16.2" hidden="1">
      <c r="A495" s="30" t="str">
        <f t="shared" si="10"/>
        <v>lt825_mthd_usd_instrmntflg_exec</v>
      </c>
      <c r="B495" s="142" t="s">
        <v>26</v>
      </c>
      <c r="C495" s="138" t="s">
        <v>26</v>
      </c>
      <c r="D495" s="134" t="s">
        <v>40</v>
      </c>
      <c r="E495" s="137" t="s">
        <v>390</v>
      </c>
      <c r="F495" s="137" t="s">
        <v>1378</v>
      </c>
      <c r="G495" s="136" t="str">
        <f>VLOOKUP(A495,Plano_V3!$A$26:$G$592,7,0)</f>
        <v>6. Em implementação (re-especificação)</v>
      </c>
      <c r="H495" s="136" t="s">
        <v>619</v>
      </c>
      <c r="I495" s="143"/>
      <c r="J495" s="153" t="str">
        <f>IF(VLOOKUP(A495,'Aux - pivots1'!$A:$E,3,0)=0, "",VLOOKUP(A495,'Aux - pivots1'!$A:$E,3,0))</f>
        <v/>
      </c>
      <c r="K495" s="153">
        <f>IF(VLOOKUP(A495,'Aux - pivots1'!$A:$E,4,0)=0, "",VLOOKUP(A495,'Aux - pivots1'!$A:$E,4,0))</f>
        <v>45611</v>
      </c>
      <c r="L495" s="153" t="str">
        <f>IF(VLOOKUP(A495,'Aux - pivots1'!$A:$E,5,0)=0, "",VLOOKUP(A495,'Aux - pivots1'!$A:$E,5,0))</f>
        <v/>
      </c>
      <c r="M495" s="209"/>
      <c r="N495" s="209"/>
    </row>
    <row r="496" spans="1:14" ht="16.2" hidden="1">
      <c r="A496" s="30" t="str">
        <f t="shared" si="10"/>
        <v>lt825_mthd_usd_instrmntflg_col</v>
      </c>
      <c r="B496" s="142" t="s">
        <v>26</v>
      </c>
      <c r="C496" s="138" t="s">
        <v>26</v>
      </c>
      <c r="D496" s="134" t="s">
        <v>40</v>
      </c>
      <c r="E496" s="137" t="s">
        <v>390</v>
      </c>
      <c r="F496" s="137" t="s">
        <v>480</v>
      </c>
      <c r="G496" s="136" t="str">
        <f>VLOOKUP(A496,Plano_V3!$A$26:$G$592,7,0)</f>
        <v>6. Em implementação (re-especificação)</v>
      </c>
      <c r="H496" s="136" t="s">
        <v>619</v>
      </c>
      <c r="I496" s="143"/>
      <c r="J496" s="153" t="str">
        <f>IF(VLOOKUP(A496,'Aux - pivots1'!$A:$E,3,0)=0, "",VLOOKUP(A496,'Aux - pivots1'!$A:$E,3,0))</f>
        <v/>
      </c>
      <c r="K496" s="153">
        <f>IF(VLOOKUP(A496,'Aux - pivots1'!$A:$E,4,0)=0, "",VLOOKUP(A496,'Aux - pivots1'!$A:$E,4,0))</f>
        <v>45611</v>
      </c>
      <c r="L496" s="153" t="str">
        <f>IF(VLOOKUP(A496,'Aux - pivots1'!$A:$E,5,0)=0, "",VLOOKUP(A496,'Aux - pivots1'!$A:$E,5,0))</f>
        <v/>
      </c>
      <c r="M496" s="209"/>
      <c r="N496" s="209"/>
    </row>
    <row r="497" spans="1:14" ht="16.2" hidden="1">
      <c r="A497" s="30" t="str">
        <f t="shared" si="10"/>
        <v>lt825_mthd_usd_instrmntflg_pro</v>
      </c>
      <c r="B497" s="142" t="s">
        <v>26</v>
      </c>
      <c r="C497" s="138" t="s">
        <v>26</v>
      </c>
      <c r="D497" s="134" t="s">
        <v>40</v>
      </c>
      <c r="E497" s="137" t="s">
        <v>390</v>
      </c>
      <c r="F497" s="137" t="s">
        <v>482</v>
      </c>
      <c r="G497" s="136" t="str">
        <f>VLOOKUP(A497,Plano_V3!$A$26:$G$592,7,0)</f>
        <v>6. Em implementação (re-especificação)</v>
      </c>
      <c r="H497" s="136" t="s">
        <v>619</v>
      </c>
      <c r="I497" s="143"/>
      <c r="J497" s="153" t="str">
        <f>IF(VLOOKUP(A497,'Aux - pivots1'!$A:$E,3,0)=0, "",VLOOKUP(A497,'Aux - pivots1'!$A:$E,3,0))</f>
        <v/>
      </c>
      <c r="K497" s="153">
        <f>IF(VLOOKUP(A497,'Aux - pivots1'!$A:$E,4,0)=0, "",VLOOKUP(A497,'Aux - pivots1'!$A:$E,4,0))</f>
        <v>45611</v>
      </c>
      <c r="L497" s="153" t="str">
        <f>IF(VLOOKUP(A497,'Aux - pivots1'!$A:$E,5,0)=0, "",VLOOKUP(A497,'Aux - pivots1'!$A:$E,5,0))</f>
        <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lt002_instrumentsstnbl_indctr</v>
      </c>
      <c r="B526" s="142" t="s">
        <v>26</v>
      </c>
      <c r="C526" s="138" t="s">
        <v>26</v>
      </c>
      <c r="D526" s="134" t="s">
        <v>40</v>
      </c>
      <c r="E526" s="137" t="s">
        <v>380</v>
      </c>
      <c r="F526" s="137" t="s">
        <v>419</v>
      </c>
      <c r="G526" s="136" t="str">
        <f>VLOOKUP(A526,Plano_V3!$A$26:$G$592,7,0)</f>
        <v>6. Em implementação (re-especificação)</v>
      </c>
      <c r="H526" s="136" t="s">
        <v>619</v>
      </c>
      <c r="I526" s="143" t="s">
        <v>1953</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hidden="1" customHeight="1">
      <c r="A527" s="30" t="str">
        <f t="shared" si="10"/>
        <v>lt002_instrumentsstnbl_ctgry</v>
      </c>
      <c r="B527" s="142" t="s">
        <v>26</v>
      </c>
      <c r="C527" s="138" t="s">
        <v>26</v>
      </c>
      <c r="D527" s="134" t="s">
        <v>40</v>
      </c>
      <c r="E527" s="137" t="s">
        <v>380</v>
      </c>
      <c r="F527" s="137" t="s">
        <v>420</v>
      </c>
      <c r="G527" s="136" t="str">
        <f>VLOOKUP(A527,Plano_V3!$A$26:$G$592,7,0)</f>
        <v>6. Em implementação (re-especificação)</v>
      </c>
      <c r="H527" s="136" t="s">
        <v>619</v>
      </c>
      <c r="I527" s="143" t="s">
        <v>1953</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1945</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1945</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1945</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f>IF(VLOOKUP(A544,'Aux - pivots1'!$A:$E,4,0)=0, "",VLOOKUP(A544,'Aux - pivots1'!$A:$E,4,0))</f>
        <v>45611</v>
      </c>
      <c r="L544" s="153" t="str">
        <f>IF(VLOOKUP(A544,'Aux - pivots1'!$A:$E,5,0)=0, "",VLOOKUP(A544,'Aux - pivots1'!$A:$E,5,0))</f>
        <v/>
      </c>
      <c r="M544" s="209">
        <v>45588</v>
      </c>
      <c r="N544" s="209"/>
    </row>
    <row r="545" spans="1:14" ht="16.2" hidden="1"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f>IF(VLOOKUP(A545,'Aux - pivots1'!$A:$E,4,0)=0, "",VLOOKUP(A545,'Aux - pivots1'!$A:$E,4,0))</f>
        <v>45611</v>
      </c>
      <c r="L545" s="153" t="str">
        <f>IF(VLOOKUP(A545,'Aux - pivots1'!$A:$E,5,0)=0, "",VLOOKUP(A545,'Aux - pivots1'!$A:$E,5,0))</f>
        <v/>
      </c>
      <c r="M545" s="209">
        <v>45588</v>
      </c>
      <c r="N545" s="209"/>
    </row>
    <row r="546" spans="1:14" ht="16.2" hidden="1"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f>IF(VLOOKUP(A546,'Aux - pivots1'!$A:$E,4,0)=0, "",VLOOKUP(A546,'Aux - pivots1'!$A:$E,4,0))</f>
        <v>45611</v>
      </c>
      <c r="L546" s="153" t="str">
        <f>IF(VLOOKUP(A546,'Aux - pivots1'!$A:$E,5,0)=0, "",VLOOKUP(A546,'Aux - pivots1'!$A:$E,5,0))</f>
        <v/>
      </c>
      <c r="M546" s="209">
        <v>45588</v>
      </c>
      <c r="N546" s="209"/>
    </row>
    <row r="547" spans="1:14" ht="16.2" hidden="1">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616</v>
      </c>
      <c r="I547" s="143" t="s">
        <v>1955</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hidden="1">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f>IF(VLOOKUP(A548,'Aux - pivots1'!$A:$E,4,0)=0, "",VLOOKUP(A548,'Aux - pivots1'!$A:$E,4,0))</f>
        <v>45611</v>
      </c>
      <c r="L548" s="153" t="str">
        <f>IF(VLOOKUP(A548,'Aux - pivots1'!$A:$E,5,0)=0, "",VLOOKUP(A548,'Aux - pivots1'!$A:$E,5,0))</f>
        <v/>
      </c>
      <c r="M548" s="209">
        <v>45595</v>
      </c>
      <c r="N548" s="209"/>
    </row>
    <row r="549" spans="1:14" ht="16.2" hidden="1"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1957</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c r="A562" s="30" t="str">
        <f t="shared" si="11"/>
        <v>lt004_protectionflg_exec</v>
      </c>
      <c r="B562" s="142" t="s">
        <v>26</v>
      </c>
      <c r="C562" s="138" t="s">
        <v>26</v>
      </c>
      <c r="D562" s="134" t="s">
        <v>40</v>
      </c>
      <c r="E562" s="137" t="s">
        <v>369</v>
      </c>
      <c r="F562" s="137" t="s">
        <v>1378</v>
      </c>
      <c r="G562" s="136" t="str">
        <f>VLOOKUP(A562,Plano_V3!$A$26:$G$592,7,0)</f>
        <v>6. Em implementação (re-especificação)</v>
      </c>
      <c r="H562" s="136" t="s">
        <v>619</v>
      </c>
      <c r="I562" s="143" t="s">
        <v>1957</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1957</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1957</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5" activePane="bottomRight" state="frozen"/>
      <selection pane="topRight" activeCell="D136" sqref="D136"/>
      <selection pane="bottomLeft" activeCell="D136" sqref="D136"/>
      <selection pane="bottomRight" activeCell="P129" sqref="P129"/>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1965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1319.0912500000009</v>
      </c>
      <c r="L24" s="186">
        <f>L25+L40+L204+L371+L456</f>
        <v>167</v>
      </c>
      <c r="M24" s="181">
        <f>((M25*J25)+(M40*J40)+(M204*J204)+(M371*J371)+(M456*J456))/J24</f>
        <v>0.57885304659498205</v>
      </c>
      <c r="N24" s="181">
        <f>((N25*L25)+(N40*L40)+(N204*L204)+(N371*L371)+(N456*L456))/L24</f>
        <v>0.68222375125525347</v>
      </c>
      <c r="O24" s="181">
        <f t="shared" ref="O24:O87" si="15">N24-M24</f>
        <v>0.10337070466027143</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222"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1964</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1967</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4. Validação EF</v>
      </c>
      <c r="H135" s="65">
        <f>VLOOKUP(A135,'Aux - pivots1'!$A:$B,2,0)</f>
        <v>5</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4. Validação EF</v>
      </c>
      <c r="H136" s="65">
        <f>VLOOKUP(A136,'Aux - pivots1'!$A:$B,2,0)</f>
        <v>5</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4. Validação EF</v>
      </c>
      <c r="H137" s="65">
        <f>VLOOKUP(A137,'Aux - pivots1'!$A:$B,2,0)</f>
        <v>5</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4. Validação EF</v>
      </c>
      <c r="H138" s="65">
        <f>VLOOKUP(A138,'Aux - pivots1'!$A:$B,2,0)</f>
        <v>5</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4. Validação EF</v>
      </c>
      <c r="H139" s="65">
        <f>VLOOKUP(A139,'Aux - pivots1'!$A:$B,2,0)</f>
        <v>5</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4. Validação EF</v>
      </c>
      <c r="H140" s="65">
        <f>VLOOKUP(A140,'Aux - pivots1'!$A:$B,2,0)</f>
        <v>5</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4. Validação EF</v>
      </c>
      <c r="H143" s="65">
        <f>VLOOKUP(A143,'Aux - pivots1'!$A:$B,2,0)</f>
        <v>5</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4. Validação EF</v>
      </c>
      <c r="H145" s="65">
        <f>VLOOKUP(A145,'Aux - pivots1'!$A:$B,2,0)</f>
        <v>5</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4. Validação EF</v>
      </c>
      <c r="H146" s="65">
        <f>VLOOKUP(A146,'Aux - pivots1'!$A:$B,2,0)</f>
        <v>5</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4. Validação EF</v>
      </c>
      <c r="H148" s="65">
        <f>VLOOKUP(A148,'Aux - pivots1'!$A:$B,2,0)</f>
        <v>5</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4. Validação EF</v>
      </c>
      <c r="H150" s="65">
        <f>VLOOKUP(A150,'Aux - pivots1'!$A:$B,2,0)</f>
        <v>5</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4. Validação EF</v>
      </c>
      <c r="H162" s="65">
        <f>VLOOKUP(A162,'Aux - pivots1'!$A:$B,2,0)</f>
        <v>5</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4. Validação EF</v>
      </c>
      <c r="H171" s="65">
        <f>VLOOKUP(A171,'Aux - pivots1'!$A:$B,2,0)</f>
        <v>5</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4. Validação EF</v>
      </c>
      <c r="H176" s="65">
        <f>VLOOKUP(A176,'Aux - pivots1'!$A:$B,2,0)</f>
        <v>5</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4. Validação EF</v>
      </c>
      <c r="H180" s="65">
        <f>VLOOKUP(A180,'Aux - pivots1'!$A:$B,2,0)</f>
        <v>5</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4. Validação EF</v>
      </c>
      <c r="H195" s="65">
        <f>VLOOKUP(A195,'Aux - pivots1'!$A:$B,2,0)</f>
        <v>5</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4. Validação EF</v>
      </c>
      <c r="H196" s="65">
        <f>VLOOKUP(A196,'Aux - pivots1'!$A:$B,2,0)</f>
        <v>5</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4. Validação EF</v>
      </c>
      <c r="H197" s="65">
        <f>VLOOKUP(A197,'Aux - pivots1'!$A:$B,2,0)</f>
        <v>5</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4. Validação EF</v>
      </c>
      <c r="H198" s="65">
        <f>VLOOKUP(A198,'Aux - pivots1'!$A:$B,2,0)</f>
        <v>5</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4. Validação EF</v>
      </c>
      <c r="H199" s="65">
        <f>VLOOKUP(A199,'Aux - pivots1'!$A:$B,2,0)</f>
        <v>5</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4. Validação EF</v>
      </c>
      <c r="H200" s="65">
        <f>VLOOKUP(A200,'Aux - pivots1'!$A:$B,2,0)</f>
        <v>5</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4. Validação EF</v>
      </c>
      <c r="H201" s="65">
        <f>VLOOKUP(A201,'Aux - pivots1'!$A:$B,2,0)</f>
        <v>5</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149.82499999999956</v>
      </c>
      <c r="L204" s="189">
        <f>ROUNDUP(K204/8,0)</f>
        <v>19</v>
      </c>
      <c r="M204" s="188">
        <f>SUMIFS(R204:ES204,$R$9:$ES$9,"S")/J204</f>
        <v>1</v>
      </c>
      <c r="N204" s="188">
        <f>IFERROR(L204/J204,0)</f>
        <v>0.82608695652173914</v>
      </c>
      <c r="O204" s="188">
        <f t="shared" si="31"/>
        <v>-0.17391304347826086</v>
      </c>
      <c r="P204" s="195" t="s">
        <v>1954</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6. Em implementação (re-especificação)</v>
      </c>
      <c r="H205" s="65">
        <f>VLOOKUP(A205,'Aux - pivots1'!$A:$B,2,0)</f>
        <v>7</v>
      </c>
      <c r="I205" s="190">
        <f>SUMIFS(Table1[Estimação (horas)],Table1[Tabela],Plano_V3!E205,Table1[Campo],Plano_V3!F205)</f>
        <v>8.5</v>
      </c>
      <c r="J205" s="190">
        <f t="shared" ref="J205:J270" si="42">I205/8</f>
        <v>1.0625</v>
      </c>
      <c r="K205" s="190">
        <f>SUMIFS(Table1[Horas efetivas],Table1[Tabela],Plano_V3!E205,Table1[Campo],Plano_V3!F205)</f>
        <v>2.125</v>
      </c>
      <c r="L205" s="190">
        <f>K205/8</f>
        <v>0.265625</v>
      </c>
      <c r="M205" s="184"/>
      <c r="N205" s="184">
        <f>L205/J205</f>
        <v>0.25</v>
      </c>
      <c r="O205" s="184">
        <f t="shared" si="31"/>
        <v>0.25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2"/>
        <v>7.4999999999999997E-2</v>
      </c>
      <c r="K214" s="190">
        <f>SUMIFS(Table1[Horas efetivas],Table1[Tabela],Plano_V3!E214,Table1[Campo],Plano_V3!F214)</f>
        <v>0.15</v>
      </c>
      <c r="L214" s="190">
        <f t="shared" si="43"/>
        <v>1.8749999999999999E-2</v>
      </c>
      <c r="M214" s="184"/>
      <c r="N214" s="184">
        <f t="shared" si="44"/>
        <v>0.25</v>
      </c>
      <c r="O214" s="184">
        <f t="shared" si="31"/>
        <v>0.25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2"/>
        <v>7.4999999999999997E-2</v>
      </c>
      <c r="K215" s="190">
        <f>SUMIFS(Table1[Horas efetivas],Table1[Tabela],Plano_V3!E215,Table1[Campo],Plano_V3!F215)</f>
        <v>0.15</v>
      </c>
      <c r="L215" s="190">
        <f t="shared" si="43"/>
        <v>1.8749999999999999E-2</v>
      </c>
      <c r="M215" s="184"/>
      <c r="N215" s="184">
        <f t="shared" si="44"/>
        <v>0.25</v>
      </c>
      <c r="O215" s="184">
        <f t="shared" si="31"/>
        <v>0.25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6. Em implementação (re-especificação)</v>
      </c>
      <c r="H216" s="65">
        <f>VLOOKUP(A216,'Aux - pivots1'!$A:$B,2,0)</f>
        <v>7</v>
      </c>
      <c r="I216" s="190">
        <f>SUMIFS(Table1[Estimação (horas)],Table1[Tabela],Plano_V3!E216,Table1[Campo],Plano_V3!F216)</f>
        <v>0.6</v>
      </c>
      <c r="J216" s="190">
        <f t="shared" si="42"/>
        <v>7.4999999999999997E-2</v>
      </c>
      <c r="K216" s="190">
        <f>SUMIFS(Table1[Horas efetivas],Table1[Tabela],Plano_V3!E216,Table1[Campo],Plano_V3!F216)</f>
        <v>0.15</v>
      </c>
      <c r="L216" s="190">
        <f t="shared" si="43"/>
        <v>1.8749999999999999E-2</v>
      </c>
      <c r="M216" s="184"/>
      <c r="N216" s="184">
        <f t="shared" si="44"/>
        <v>0.25</v>
      </c>
      <c r="O216" s="184">
        <f t="shared" si="31"/>
        <v>0.25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5. Em Correção</v>
      </c>
      <c r="H217" s="65">
        <f>VLOOKUP(A217,'Aux - pivots1'!$A:$B,2,0)</f>
        <v>6</v>
      </c>
      <c r="I217" s="190">
        <f>SUMIFS(Table1[Estimação (horas)],Table1[Tabela],Plano_V3!E217,Table1[Campo],Plano_V3!F217)</f>
        <v>0.6</v>
      </c>
      <c r="J217" s="190">
        <f t="shared" si="42"/>
        <v>7.4999999999999997E-2</v>
      </c>
      <c r="K217" s="190">
        <f>SUMIFS(Table1[Horas efetivas],Table1[Tabela],Plano_V3!E217,Table1[Campo],Plano_V3!F217)</f>
        <v>0.15</v>
      </c>
      <c r="L217" s="190">
        <f t="shared" si="43"/>
        <v>1.8749999999999999E-2</v>
      </c>
      <c r="M217" s="184"/>
      <c r="N217" s="184">
        <f t="shared" si="44"/>
        <v>0.25</v>
      </c>
      <c r="O217" s="184">
        <f t="shared" ref="O217:O280" si="45">N217-M217</f>
        <v>0.25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5. Em Correção</v>
      </c>
      <c r="H218" s="65">
        <f>VLOOKUP(A218,'Aux - pivots1'!$A:$B,2,0)</f>
        <v>6</v>
      </c>
      <c r="I218" s="190">
        <f>SUMIFS(Table1[Estimação (horas)],Table1[Tabela],Plano_V3!E218,Table1[Campo],Plano_V3!F218)</f>
        <v>0.6</v>
      </c>
      <c r="J218" s="190">
        <f t="shared" si="42"/>
        <v>7.4999999999999997E-2</v>
      </c>
      <c r="K218" s="190">
        <f>SUMIFS(Table1[Horas efetivas],Table1[Tabela],Plano_V3!E218,Table1[Campo],Plano_V3!F218)</f>
        <v>0.15</v>
      </c>
      <c r="L218" s="190">
        <f t="shared" si="43"/>
        <v>1.8749999999999999E-2</v>
      </c>
      <c r="M218" s="184"/>
      <c r="N218" s="184">
        <f t="shared" si="44"/>
        <v>0.25</v>
      </c>
      <c r="O218" s="184">
        <f t="shared" si="45"/>
        <v>0.25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2"/>
        <v>7.4999999999999997E-2</v>
      </c>
      <c r="K222" s="190">
        <f>SUMIFS(Table1[Horas efetivas],Table1[Tabela],Plano_V3!E222,Table1[Campo],Plano_V3!F222)</f>
        <v>0.15</v>
      </c>
      <c r="L222" s="190">
        <f t="shared" si="43"/>
        <v>1.8749999999999999E-2</v>
      </c>
      <c r="M222" s="184"/>
      <c r="N222" s="184">
        <f t="shared" si="44"/>
        <v>0.25</v>
      </c>
      <c r="O222" s="184">
        <f t="shared" si="45"/>
        <v>0.25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2"/>
        <v>7.4999999999999997E-2</v>
      </c>
      <c r="K223" s="190">
        <f>SUMIFS(Table1[Horas efetivas],Table1[Tabela],Plano_V3!E223,Table1[Campo],Plano_V3!F223)</f>
        <v>0.15</v>
      </c>
      <c r="L223" s="190">
        <f t="shared" si="43"/>
        <v>1.8749999999999999E-2</v>
      </c>
      <c r="M223" s="184"/>
      <c r="N223" s="184">
        <f t="shared" si="44"/>
        <v>0.25</v>
      </c>
      <c r="O223" s="184">
        <f t="shared" si="45"/>
        <v>0.25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2"/>
        <v>7.4999999999999997E-2</v>
      </c>
      <c r="K224" s="190">
        <f>SUMIFS(Table1[Horas efetivas],Table1[Tabela],Plano_V3!E224,Table1[Campo],Plano_V3!F224)</f>
        <v>0.15</v>
      </c>
      <c r="L224" s="190">
        <f t="shared" si="43"/>
        <v>1.8749999999999999E-2</v>
      </c>
      <c r="M224" s="184"/>
      <c r="N224" s="184">
        <f t="shared" si="44"/>
        <v>0.25</v>
      </c>
      <c r="O224" s="184">
        <f t="shared" si="45"/>
        <v>0.25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2"/>
        <v>7.4999999999999997E-2</v>
      </c>
      <c r="K225" s="190">
        <f>SUMIFS(Table1[Horas efetivas],Table1[Tabela],Plano_V3!E225,Table1[Campo],Plano_V3!F225)</f>
        <v>0.15</v>
      </c>
      <c r="L225" s="190">
        <f t="shared" si="43"/>
        <v>1.8749999999999999E-2</v>
      </c>
      <c r="M225" s="184"/>
      <c r="N225" s="184">
        <f t="shared" si="44"/>
        <v>0.25</v>
      </c>
      <c r="O225" s="184">
        <f t="shared" si="45"/>
        <v>0.25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2"/>
        <v>7.4999999999999997E-2</v>
      </c>
      <c r="K227" s="190">
        <f>SUMIFS(Table1[Horas efetivas],Table1[Tabela],Plano_V3!E227,Table1[Campo],Plano_V3!F227)</f>
        <v>0.15</v>
      </c>
      <c r="L227" s="190">
        <f t="shared" si="43"/>
        <v>1.8749999999999999E-2</v>
      </c>
      <c r="M227" s="184"/>
      <c r="N227" s="184">
        <f t="shared" si="44"/>
        <v>0.25</v>
      </c>
      <c r="O227" s="184">
        <f t="shared" si="45"/>
        <v>0.25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2"/>
        <v>7.4999999999999997E-2</v>
      </c>
      <c r="K228" s="190">
        <f>SUMIFS(Table1[Horas efetivas],Table1[Tabela],Plano_V3!E228,Table1[Campo],Plano_V3!F228)</f>
        <v>0.15</v>
      </c>
      <c r="L228" s="190">
        <f t="shared" si="43"/>
        <v>1.8749999999999999E-2</v>
      </c>
      <c r="M228" s="184"/>
      <c r="N228" s="184">
        <f t="shared" si="44"/>
        <v>0.25</v>
      </c>
      <c r="O228" s="184">
        <f t="shared" si="45"/>
        <v>0.25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2"/>
        <v>7.4999999999999997E-2</v>
      </c>
      <c r="K229" s="190">
        <f>SUMIFS(Table1[Horas efetivas],Table1[Tabela],Plano_V3!E229,Table1[Campo],Plano_V3!F229)</f>
        <v>0.15</v>
      </c>
      <c r="L229" s="190">
        <f t="shared" si="43"/>
        <v>1.8749999999999999E-2</v>
      </c>
      <c r="M229" s="184"/>
      <c r="N229" s="184">
        <f t="shared" si="44"/>
        <v>0.25</v>
      </c>
      <c r="O229" s="184">
        <f t="shared" si="45"/>
        <v>0.25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6. Em implementação (re-especificação)</v>
      </c>
      <c r="H230" s="65">
        <f>VLOOKUP(A230,'Aux - pivots1'!$A:$B,2,0)</f>
        <v>7</v>
      </c>
      <c r="I230" s="190">
        <f>SUMIFS(Table1[Estimação (horas)],Table1[Tabela],Plano_V3!E230,Table1[Campo],Plano_V3!F230)</f>
        <v>0.6</v>
      </c>
      <c r="J230" s="190">
        <f t="shared" si="42"/>
        <v>7.4999999999999997E-2</v>
      </c>
      <c r="K230" s="190">
        <f>SUMIFS(Table1[Horas efetivas],Table1[Tabela],Plano_V3!E230,Table1[Campo],Plano_V3!F230)</f>
        <v>0.15</v>
      </c>
      <c r="L230" s="190">
        <f t="shared" si="43"/>
        <v>1.8749999999999999E-2</v>
      </c>
      <c r="M230" s="184"/>
      <c r="N230" s="184">
        <f t="shared" si="44"/>
        <v>0.25</v>
      </c>
      <c r="O230" s="184">
        <f t="shared" si="45"/>
        <v>0.25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2"/>
        <v>7.4999999999999997E-2</v>
      </c>
      <c r="K232" s="190">
        <f>SUMIFS(Table1[Horas efetivas],Table1[Tabela],Plano_V3!E232,Table1[Campo],Plano_V3!F232)</f>
        <v>0.15</v>
      </c>
      <c r="L232" s="190">
        <f t="shared" si="43"/>
        <v>1.8749999999999999E-2</v>
      </c>
      <c r="M232" s="184"/>
      <c r="N232" s="184">
        <f t="shared" si="44"/>
        <v>0.25</v>
      </c>
      <c r="O232" s="184">
        <f t="shared" si="45"/>
        <v>0.25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6. Em implementação (re-especificação)</v>
      </c>
      <c r="H233" s="65">
        <f>VLOOKUP(A233,'Aux - pivots1'!$A:$B,2,0)</f>
        <v>7</v>
      </c>
      <c r="I233" s="190">
        <f>SUMIFS(Table1[Estimação (horas)],Table1[Tabela],Plano_V3!E233,Table1[Campo],Plano_V3!F233)</f>
        <v>0.6</v>
      </c>
      <c r="J233" s="190">
        <f t="shared" si="42"/>
        <v>7.4999999999999997E-2</v>
      </c>
      <c r="K233" s="190">
        <f>SUMIFS(Table1[Horas efetivas],Table1[Tabela],Plano_V3!E233,Table1[Campo],Plano_V3!F233)</f>
        <v>0.15</v>
      </c>
      <c r="L233" s="190">
        <f t="shared" si="43"/>
        <v>1.8749999999999999E-2</v>
      </c>
      <c r="M233" s="184"/>
      <c r="N233" s="184">
        <f t="shared" si="44"/>
        <v>0.25</v>
      </c>
      <c r="O233" s="184">
        <f t="shared" si="45"/>
        <v>0.25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277.17187500000023</v>
      </c>
      <c r="L371" s="189">
        <f>ROUNDUP(K371/8,0)</f>
        <v>35</v>
      </c>
      <c r="M371" s="188">
        <f>SUMIFS(R371:ES371,$R$9:$ES$9,"S")/J371</f>
        <v>0.32500000000000001</v>
      </c>
      <c r="N371" s="188">
        <f>IFERROR(L371/J371,0)-15%</f>
        <v>0.19999999999999998</v>
      </c>
      <c r="O371" s="188">
        <f t="shared" si="61"/>
        <v>-0.12500000000000003</v>
      </c>
      <c r="P371" s="195" t="s">
        <v>1949</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4"/>
        <v>0.51249999999999996</v>
      </c>
      <c r="K381" s="190">
        <f>SUMIFS(Table1[Horas efetivas],Table1[Tabela],Plano_V3!E381,Table1[Campo],Plano_V3!F381)</f>
        <v>1.0249999999999999</v>
      </c>
      <c r="L381" s="190">
        <f t="shared" si="65"/>
        <v>0.12812499999999999</v>
      </c>
      <c r="M381" s="184"/>
      <c r="N381" s="184">
        <f t="shared" si="66"/>
        <v>0.25</v>
      </c>
      <c r="O381" s="184">
        <f t="shared" si="61"/>
        <v>0.25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4"/>
        <v>0.51249999999999996</v>
      </c>
      <c r="K382" s="190">
        <f>SUMIFS(Table1[Horas efetivas],Table1[Tabela],Plano_V3!E382,Table1[Campo],Plano_V3!F382)</f>
        <v>1.0249999999999999</v>
      </c>
      <c r="L382" s="190">
        <f t="shared" si="65"/>
        <v>0.12812499999999999</v>
      </c>
      <c r="M382" s="184"/>
      <c r="N382" s="184">
        <f t="shared" si="66"/>
        <v>0.25</v>
      </c>
      <c r="O382" s="184">
        <f t="shared" si="61"/>
        <v>0.25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4"/>
        <v>1.0125</v>
      </c>
      <c r="K385" s="190">
        <f>SUMIFS(Table1[Horas efetivas],Table1[Tabela],Plano_V3!E385,Table1[Campo],Plano_V3!F385)</f>
        <v>2.0249999999999999</v>
      </c>
      <c r="L385" s="190">
        <f t="shared" si="65"/>
        <v>0.25312499999999999</v>
      </c>
      <c r="M385" s="184"/>
      <c r="N385" s="184">
        <f t="shared" si="66"/>
        <v>0.25</v>
      </c>
      <c r="O385" s="184">
        <f t="shared" si="61"/>
        <v>0.25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6. Em implementação (re-especificação)</v>
      </c>
      <c r="H386" s="65">
        <f>VLOOKUP(A386,'Aux - pivots1'!$A:$B,2,0)</f>
        <v>7</v>
      </c>
      <c r="I386" s="190">
        <f>SUMIFS(Table1[Estimação (horas)],Table1[Tabela],Plano_V3!E386,Table1[Campo],Plano_V3!F386)</f>
        <v>8.1</v>
      </c>
      <c r="J386" s="190">
        <f t="shared" si="64"/>
        <v>1.0125</v>
      </c>
      <c r="K386" s="190">
        <f>SUMIFS(Table1[Horas efetivas],Table1[Tabela],Plano_V3!E386,Table1[Campo],Plano_V3!F386)</f>
        <v>2.0249999999999999</v>
      </c>
      <c r="L386" s="190">
        <f t="shared" si="65"/>
        <v>0.25312499999999999</v>
      </c>
      <c r="M386" s="184"/>
      <c r="N386" s="184">
        <f t="shared" si="66"/>
        <v>0.25</v>
      </c>
      <c r="O386" s="184">
        <f t="shared" si="61"/>
        <v>0.25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4"/>
        <v>0.51249999999999996</v>
      </c>
      <c r="K388" s="190">
        <f>SUMIFS(Table1[Horas efetivas],Table1[Tabela],Plano_V3!E388,Table1[Campo],Plano_V3!F388)</f>
        <v>1.0249999999999999</v>
      </c>
      <c r="L388" s="190">
        <f t="shared" si="65"/>
        <v>0.12812499999999999</v>
      </c>
      <c r="M388" s="184"/>
      <c r="N388" s="184">
        <f t="shared" si="66"/>
        <v>0.25</v>
      </c>
      <c r="O388" s="184">
        <f t="shared" si="61"/>
        <v>0.25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4"/>
        <v>0.51249999999999996</v>
      </c>
      <c r="K389" s="190">
        <f>SUMIFS(Table1[Horas efetivas],Table1[Tabela],Plano_V3!E389,Table1[Campo],Plano_V3!F389)</f>
        <v>1.0249999999999999</v>
      </c>
      <c r="L389" s="190">
        <f t="shared" si="65"/>
        <v>0.12812499999999999</v>
      </c>
      <c r="M389" s="184"/>
      <c r="N389" s="184">
        <f t="shared" si="66"/>
        <v>0.25</v>
      </c>
      <c r="O389" s="184">
        <f t="shared" si="61"/>
        <v>0.25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30.796875000000025</v>
      </c>
      <c r="L455" s="190">
        <f>K455/8</f>
        <v>3.8496093750000031</v>
      </c>
      <c r="M455" s="184"/>
      <c r="N455" s="184">
        <f t="shared" si="72"/>
        <v>0.34803644582568133</v>
      </c>
      <c r="O455" s="184">
        <f t="shared" si="67"/>
        <v>0.34803644582568133</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136.17499999999973</v>
      </c>
      <c r="L456" s="189">
        <f>ROUNDUP(K456/8,0)</f>
        <v>18</v>
      </c>
      <c r="M456" s="188">
        <f>SUMIFS(R456:ES456,$R$9:$ES$9,"S")/J456</f>
        <v>6.25E-2</v>
      </c>
      <c r="N456" s="188">
        <f>IFERROR(L456/J456,0)</f>
        <v>0.375</v>
      </c>
      <c r="O456" s="188">
        <f t="shared" si="67"/>
        <v>0.3125</v>
      </c>
      <c r="P456" s="196" t="s">
        <v>1956</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hidden="1"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c r="A479" s="30" t="str">
        <f t="shared" si="69"/>
        <v>lt003_entitypst_cd</v>
      </c>
      <c r="B479" s="68" t="s">
        <v>26</v>
      </c>
      <c r="C479" s="69" t="s">
        <v>26</v>
      </c>
      <c r="D479" s="65" t="s">
        <v>40</v>
      </c>
      <c r="E479" s="71" t="s">
        <v>336</v>
      </c>
      <c r="F479" s="72" t="s">
        <v>360</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3"/>
        <v>0.51249999999999996</v>
      </c>
      <c r="K479" s="182">
        <f>SUMIFS(Table1[Horas efetivas],Table1[Tabela],Plano_V3!E479,Table1[Campo],Plano_V3!F479)</f>
        <v>1.0249999999999999</v>
      </c>
      <c r="L479" s="182">
        <f t="shared" si="74"/>
        <v>0.12812499999999999</v>
      </c>
      <c r="M479" s="184"/>
      <c r="N479" s="184">
        <f t="shared" si="75"/>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c r="A503" s="30" t="str">
        <f t="shared" si="76"/>
        <v>lt002_instrumentenvrnmntl_objctv</v>
      </c>
      <c r="B503" s="68" t="s">
        <v>26</v>
      </c>
      <c r="C503" s="69" t="s">
        <v>26</v>
      </c>
      <c r="D503" s="65" t="s">
        <v>40</v>
      </c>
      <c r="E503" s="71" t="s">
        <v>380</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c r="A504" s="30" t="str">
        <f t="shared" si="76"/>
        <v>lt002_instrumenttyp_actvty</v>
      </c>
      <c r="B504" s="68" t="s">
        <v>26</v>
      </c>
      <c r="C504" s="69" t="s">
        <v>26</v>
      </c>
      <c r="D504" s="65" t="s">
        <v>40</v>
      </c>
      <c r="E504" s="71" t="s">
        <v>380</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c r="A510" s="30" t="str">
        <f t="shared" si="76"/>
        <v>lt825_mthd_usd_instrmntambito</v>
      </c>
      <c r="B510" s="68" t="s">
        <v>26</v>
      </c>
      <c r="C510" s="69" t="s">
        <v>26</v>
      </c>
      <c r="D510" s="65" t="s">
        <v>40</v>
      </c>
      <c r="E510" s="71" t="s">
        <v>390</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c r="A511" s="30" t="str">
        <f t="shared" si="76"/>
        <v>lt825_mthd_usd_instrmntref_date</v>
      </c>
      <c r="B511" s="68" t="s">
        <v>26</v>
      </c>
      <c r="C511" s="69" t="s">
        <v>26</v>
      </c>
      <c r="D511" s="65" t="s">
        <v>40</v>
      </c>
      <c r="E511" s="71" t="s">
        <v>390</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c r="A512" s="30" t="str">
        <f t="shared" si="76"/>
        <v>lt825_mthd_usd_instrmntordem</v>
      </c>
      <c r="B512" s="68" t="s">
        <v>26</v>
      </c>
      <c r="C512" s="69" t="s">
        <v>26</v>
      </c>
      <c r="D512" s="65" t="s">
        <v>40</v>
      </c>
      <c r="E512" s="71" t="s">
        <v>390</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c r="A513" s="30" t="str">
        <f t="shared" si="76"/>
        <v>lt825_mthd_usd_instrmnttabela</v>
      </c>
      <c r="B513" s="68" t="s">
        <v>26</v>
      </c>
      <c r="C513" s="69" t="s">
        <v>26</v>
      </c>
      <c r="D513" s="65" t="s">
        <v>40</v>
      </c>
      <c r="E513" s="71" t="s">
        <v>390</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c r="A514" s="30" t="str">
        <f t="shared" si="76"/>
        <v>lt825_mthd_usd_instrmntorigem_scp1_emss</v>
      </c>
      <c r="B514" s="68" t="s">
        <v>26</v>
      </c>
      <c r="C514" s="69" t="s">
        <v>26</v>
      </c>
      <c r="D514" s="65" t="s">
        <v>40</v>
      </c>
      <c r="E514" s="71" t="s">
        <v>390</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c r="A515" s="30" t="str">
        <f t="shared" si="76"/>
        <v>lt825_mthd_usd_instrmntorigem_scp2_emss</v>
      </c>
      <c r="B515" s="68" t="s">
        <v>26</v>
      </c>
      <c r="C515" s="69" t="s">
        <v>26</v>
      </c>
      <c r="D515" s="65" t="s">
        <v>40</v>
      </c>
      <c r="E515" s="71" t="s">
        <v>390</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c r="A516" s="30" t="str">
        <f t="shared" si="76"/>
        <v>lt825_mthd_usd_instrmntorigem_scp3_emss</v>
      </c>
      <c r="B516" s="68" t="s">
        <v>26</v>
      </c>
      <c r="C516" s="69" t="s">
        <v>26</v>
      </c>
      <c r="D516" s="65" t="s">
        <v>40</v>
      </c>
      <c r="E516" s="71" t="s">
        <v>390</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c r="A517" s="30" t="str">
        <f t="shared" si="76"/>
        <v>lt825_mthd_usd_instrmntmthd_usd_instrmnt_scp_1</v>
      </c>
      <c r="B517" s="68" t="s">
        <v>26</v>
      </c>
      <c r="C517" s="69" t="s">
        <v>26</v>
      </c>
      <c r="D517" s="65" t="s">
        <v>40</v>
      </c>
      <c r="E517" s="71" t="s">
        <v>390</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c r="A518" s="30" t="str">
        <f t="shared" si="76"/>
        <v>lt825_mthd_usd_instrmntmthd_usd_instrmnt_scp_2</v>
      </c>
      <c r="B518" s="68" t="s">
        <v>26</v>
      </c>
      <c r="C518" s="69" t="s">
        <v>26</v>
      </c>
      <c r="D518" s="65" t="s">
        <v>40</v>
      </c>
      <c r="E518" s="71" t="s">
        <v>390</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c r="A519" s="30" t="str">
        <f t="shared" si="76"/>
        <v>lt825_mthd_usd_instrmntmthd_usd_instrmnt_scp_3</v>
      </c>
      <c r="B519" s="68" t="s">
        <v>26</v>
      </c>
      <c r="C519" s="69" t="s">
        <v>26</v>
      </c>
      <c r="D519" s="65" t="s">
        <v>40</v>
      </c>
      <c r="E519" s="71" t="s">
        <v>390</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c r="A520" s="30" t="str">
        <f t="shared" si="76"/>
        <v>lt825_mthd_usd_instrmntpurpose_code</v>
      </c>
      <c r="B520" s="68"/>
      <c r="C520" s="69"/>
      <c r="D520" s="65" t="s">
        <v>40</v>
      </c>
      <c r="E520" s="71" t="s">
        <v>390</v>
      </c>
      <c r="F520" s="72" t="s">
        <v>1958</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c r="A521" s="30" t="str">
        <f t="shared" si="76"/>
        <v>lt825_mthd_usd_instrmntflg_fin</v>
      </c>
      <c r="B521" s="68"/>
      <c r="C521" s="69"/>
      <c r="D521" s="65" t="s">
        <v>40</v>
      </c>
      <c r="E521" s="71" t="s">
        <v>390</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c r="A522" s="30" t="str">
        <f t="shared" si="76"/>
        <v>lt825_mthd_usd_instrmntflg_exec</v>
      </c>
      <c r="B522" s="68"/>
      <c r="C522" s="69"/>
      <c r="D522" s="65" t="s">
        <v>40</v>
      </c>
      <c r="E522" s="71" t="s">
        <v>390</v>
      </c>
      <c r="F522" s="72" t="s">
        <v>1378</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c r="A523" s="30" t="str">
        <f t="shared" si="76"/>
        <v>lt825_mthd_usd_instrmntflg_col</v>
      </c>
      <c r="B523" s="68"/>
      <c r="C523" s="69"/>
      <c r="D523" s="65" t="s">
        <v>40</v>
      </c>
      <c r="E523" s="71" t="s">
        <v>390</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c r="A524" s="30" t="str">
        <f t="shared" si="76"/>
        <v>lt825_mthd_usd_instrmntflg_pro</v>
      </c>
      <c r="B524" s="68"/>
      <c r="C524" s="69"/>
      <c r="D524" s="65" t="s">
        <v>40</v>
      </c>
      <c r="E524" s="71" t="s">
        <v>390</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hidden="1"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hidden="1"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hidden="1"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hidden="1"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hidden="1"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hidden="1"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hidden="1"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hidden="1" outlineLevel="1">
      <c r="A553" s="30" t="str">
        <f t="shared" si="76"/>
        <v>lt002_instrumentsstnbl_indctr</v>
      </c>
      <c r="B553" s="68" t="s">
        <v>26</v>
      </c>
      <c r="C553" s="69" t="s">
        <v>26</v>
      </c>
      <c r="D553" s="65" t="s">
        <v>40</v>
      </c>
      <c r="E553" s="71" t="s">
        <v>380</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hidden="1" outlineLevel="1">
      <c r="A554" s="30" t="str">
        <f t="shared" si="76"/>
        <v>lt002_instrumentsstnbl_ctgry</v>
      </c>
      <c r="B554" s="68" t="s">
        <v>26</v>
      </c>
      <c r="C554" s="69" t="s">
        <v>26</v>
      </c>
      <c r="D554" s="65" t="s">
        <v>40</v>
      </c>
      <c r="E554" s="71" t="s">
        <v>380</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hidden="1"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hidden="1"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hidden="1"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hidden="1"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hidden="1"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hidden="1"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hidden="1"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hidden="1"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hidden="1"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hidden="1"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hidden="1"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hidden="1"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hidden="1"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hidden="1"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hidden="1"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hidden="1"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hidden="1"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hidden="1"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hidden="1"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hidden="1"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hidden="1"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hidden="1"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hidden="1"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hidden="1"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hidden="1"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hidden="1"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hidden="1"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hidden="1"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hidden="1"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hidden="1"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hidden="1"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hidden="1"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idden="1"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hidden="1"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hidden="1" outlineLevel="1">
      <c r="A589" s="30" t="str">
        <f t="shared" si="76"/>
        <v>lt004_protectionflg_exec</v>
      </c>
      <c r="B589" s="68"/>
      <c r="C589" s="69"/>
      <c r="D589" s="65" t="s">
        <v>40</v>
      </c>
      <c r="E589" s="71" t="s">
        <v>369</v>
      </c>
      <c r="F589" s="72" t="s">
        <v>1378</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hidden="1"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hidden="1"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hidden="1"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14.674999999999969</v>
      </c>
      <c r="L592" s="182">
        <f>K592/8</f>
        <v>1.8343749999999961</v>
      </c>
      <c r="M592" s="184"/>
      <c r="N592" s="184">
        <f t="shared" si="82"/>
        <v>0.36561818748053337</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ollapsed="1">
      <c r="D593" s="12"/>
      <c r="O593"/>
      <c r="AY593" t="s">
        <v>444</v>
      </c>
    </row>
    <row r="594" spans="2:51">
      <c r="B594" s="83" t="s">
        <v>445</v>
      </c>
      <c r="C594" s="84"/>
      <c r="D594" s="84"/>
      <c r="E594" s="84"/>
      <c r="F594" s="84"/>
      <c r="G594" s="84"/>
      <c r="H594" s="84"/>
      <c r="I594" s="186"/>
      <c r="J594" s="186">
        <f>J24+J19+J14</f>
        <v>314</v>
      </c>
      <c r="K594" s="186"/>
      <c r="L594" s="186">
        <f>L24+L19+L14</f>
        <v>201.85</v>
      </c>
      <c r="M594" s="181">
        <f>((M24*J24)+(M19*J19)+(M14*J14))/J594</f>
        <v>0.62261146496815289</v>
      </c>
      <c r="N594" s="181">
        <f>((N24*L24)+(N19*L19)+(N14*L14))/L594</f>
        <v>0.73635306643362564</v>
      </c>
      <c r="O594" s="181">
        <f t="shared" ref="O594" si="85">N594-M594</f>
        <v>0.11374160146547274</v>
      </c>
      <c r="P594" s="183" t="s">
        <v>25</v>
      </c>
    </row>
    <row r="595" spans="2:51">
      <c r="O595"/>
    </row>
    <row r="596" spans="2:51"/>
  </sheetData>
  <conditionalFormatting sqref="O14:O17 O19:O22 O24:O128 O594 O525:O592 O130:O519">
    <cfRule type="cellIs" dxfId="456" priority="23" operator="lessThan">
      <formula>0</formula>
    </cfRule>
    <cfRule type="cellIs" dxfId="455" priority="24" operator="greaterThanOrEqual">
      <formula>0</formula>
    </cfRule>
  </conditionalFormatting>
  <conditionalFormatting sqref="Q15:Q17">
    <cfRule type="cellIs" dxfId="454" priority="50" operator="notEqual">
      <formula>0</formula>
    </cfRule>
  </conditionalFormatting>
  <conditionalFormatting sqref="Q20:Q22">
    <cfRule type="cellIs" dxfId="453" priority="42" operator="notEqual">
      <formula>0</formula>
    </cfRule>
  </conditionalFormatting>
  <conditionalFormatting sqref="Q25:Q128 Q130:Q456">
    <cfRule type="cellIs" dxfId="452" priority="32" operator="notEqual">
      <formula>0</formula>
    </cfRule>
  </conditionalFormatting>
  <conditionalFormatting sqref="R5:R6 S6:ES6">
    <cfRule type="cellIs" dxfId="451" priority="51" operator="notEqual">
      <formula>0</formula>
    </cfRule>
  </conditionalFormatting>
  <conditionalFormatting sqref="R15:ES17 R20:ES22 R25:ES25">
    <cfRule type="cellIs" dxfId="450" priority="49" operator="greaterThan">
      <formula>0</formula>
    </cfRule>
  </conditionalFormatting>
  <conditionalFormatting sqref="R40:ES40">
    <cfRule type="cellIs" dxfId="449" priority="47" operator="greaterThan">
      <formula>0</formula>
    </cfRule>
  </conditionalFormatting>
  <conditionalFormatting sqref="R204:ES204">
    <cfRule type="cellIs" dxfId="448" priority="46" operator="greaterThan">
      <formula>0</formula>
    </cfRule>
  </conditionalFormatting>
  <conditionalFormatting sqref="R371:ES371">
    <cfRule type="cellIs" dxfId="447" priority="45" operator="greaterThan">
      <formula>0</formula>
    </cfRule>
  </conditionalFormatting>
  <conditionalFormatting sqref="R456:ES456">
    <cfRule type="cellIs" dxfId="446" priority="44" operator="greaterThan">
      <formula>0</formula>
    </cfRule>
  </conditionalFormatting>
  <conditionalFormatting sqref="O520">
    <cfRule type="cellIs" dxfId="445" priority="21" operator="lessThan">
      <formula>0</formula>
    </cfRule>
    <cfRule type="cellIs" dxfId="444" priority="22" operator="greaterThanOrEqual">
      <formula>0</formula>
    </cfRule>
  </conditionalFormatting>
  <conditionalFormatting sqref="O521">
    <cfRule type="cellIs" dxfId="443" priority="19" operator="lessThan">
      <formula>0</formula>
    </cfRule>
    <cfRule type="cellIs" dxfId="442" priority="20" operator="greaterThanOrEqual">
      <formula>0</formula>
    </cfRule>
  </conditionalFormatting>
  <conditionalFormatting sqref="O522">
    <cfRule type="cellIs" dxfId="441" priority="17" operator="lessThan">
      <formula>0</formula>
    </cfRule>
    <cfRule type="cellIs" dxfId="440" priority="18" operator="greaterThanOrEqual">
      <formula>0</formula>
    </cfRule>
  </conditionalFormatting>
  <conditionalFormatting sqref="O523">
    <cfRule type="cellIs" dxfId="439" priority="15" operator="lessThan">
      <formula>0</formula>
    </cfRule>
    <cfRule type="cellIs" dxfId="438" priority="16" operator="greaterThanOrEqual">
      <formula>0</formula>
    </cfRule>
  </conditionalFormatting>
  <conditionalFormatting sqref="O524">
    <cfRule type="cellIs" dxfId="437" priority="13" operator="lessThan">
      <formula>0</formula>
    </cfRule>
    <cfRule type="cellIs" dxfId="436" priority="14" operator="greaterThanOrEqual">
      <formula>0</formula>
    </cfRule>
  </conditionalFormatting>
  <conditionalFormatting sqref="Q129">
    <cfRule type="cellIs" dxfId="435" priority="5" operator="notEqual">
      <formula>0</formula>
    </cfRule>
  </conditionalFormatting>
  <conditionalFormatting sqref="O129">
    <cfRule type="cellIs" dxfId="434" priority="1" operator="lessThan">
      <formula>0</formula>
    </cfRule>
    <cfRule type="cellIs" dxfId="433"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33"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4"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35"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36"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37"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38"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39" operator="equal" id="{8C446CE6-FA47-47D4-91C4-8442D26ADA9E}">
            <xm:f>Auxiliar!$B$16</xm:f>
            <x14:dxf>
              <font>
                <b/>
                <i val="0"/>
                <color theme="7"/>
              </font>
              <fill>
                <patternFill>
                  <bgColor theme="7" tint="0.79998168889431442"/>
                </patternFill>
              </fill>
            </x14:dxf>
          </x14:cfRule>
          <xm:sqref>G14:G128 G130:G592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 xmlns:xm="http://schemas.microsoft.com/office/excel/2006/main">
          <x14:cfRule type="containsText" priority="6" operator="containsText" id="{56209084-2720-4331-BEDC-8C9820B7F9DD}">
            <xm:f>NOT(ISERROR(SEARCH(Auxiliar!$B$17,G129)))</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NOT(ISERROR(SEARCH(Auxiliar!$B$21,G129)))</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NOT(ISERROR(SEARCH(Auxiliar!$B$24,G129)))</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NOT(ISERROR(SEARCH(Auxiliar!$B$22,G129)))</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NOT(ISERROR(SEARCH(Auxiliar!$B$19,G129)))</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NOT(ISERROR(SEARCH(Auxiliar!$B$18,G129)))</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G129</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175">
        <v>45624</v>
      </c>
      <c r="E25" s="221"/>
    </row>
    <row r="26" spans="1:5">
      <c r="A26" t="s">
        <v>701</v>
      </c>
      <c r="B26" s="221">
        <v>2</v>
      </c>
      <c r="C26" s="221"/>
      <c r="D26" s="221"/>
      <c r="E26" s="221"/>
    </row>
    <row r="27" spans="1:5">
      <c r="A27" t="s">
        <v>702</v>
      </c>
      <c r="B27" s="221">
        <v>2</v>
      </c>
      <c r="C27" s="221"/>
      <c r="D27" s="221"/>
      <c r="E27" s="221"/>
    </row>
    <row r="28" spans="1:5">
      <c r="A28" t="s">
        <v>703</v>
      </c>
      <c r="B28" s="221">
        <v>1</v>
      </c>
      <c r="C28" s="221"/>
      <c r="D28" s="221"/>
      <c r="E28" s="221"/>
    </row>
    <row r="29" spans="1:5">
      <c r="A29" t="s">
        <v>704</v>
      </c>
      <c r="B29" s="221">
        <v>2</v>
      </c>
      <c r="C29" s="221"/>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175">
        <v>45611</v>
      </c>
      <c r="E37" s="221"/>
    </row>
    <row r="38" spans="1:5">
      <c r="A38" t="s">
        <v>713</v>
      </c>
      <c r="B38" s="221">
        <v>7</v>
      </c>
      <c r="C38" s="175">
        <v>45593</v>
      </c>
      <c r="D38" s="175">
        <v>45611</v>
      </c>
      <c r="E38" s="221"/>
    </row>
    <row r="39" spans="1:5">
      <c r="A39" t="s">
        <v>714</v>
      </c>
      <c r="B39" s="221">
        <v>7</v>
      </c>
      <c r="C39" s="175">
        <v>45593</v>
      </c>
      <c r="D39" s="175">
        <v>45611</v>
      </c>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7</v>
      </c>
      <c r="C43" s="175">
        <v>45595</v>
      </c>
      <c r="D43" s="175">
        <v>374342</v>
      </c>
      <c r="E43" s="221"/>
    </row>
    <row r="44" spans="1:5">
      <c r="A44" t="s">
        <v>719</v>
      </c>
      <c r="B44" s="221">
        <v>7</v>
      </c>
      <c r="C44" s="175">
        <v>45595</v>
      </c>
      <c r="D44" s="175">
        <v>374329</v>
      </c>
      <c r="E44" s="221"/>
    </row>
    <row r="45" spans="1:5">
      <c r="A45" t="s">
        <v>720</v>
      </c>
      <c r="B45" s="221">
        <v>7</v>
      </c>
      <c r="C45" s="175">
        <v>45593</v>
      </c>
      <c r="D45" s="175">
        <v>45624</v>
      </c>
      <c r="E45" s="221"/>
    </row>
    <row r="46" spans="1:5">
      <c r="A46" t="s">
        <v>721</v>
      </c>
      <c r="B46" s="221">
        <v>7</v>
      </c>
      <c r="C46" s="175">
        <v>45593</v>
      </c>
      <c r="D46" s="175">
        <v>45624</v>
      </c>
      <c r="E46" s="221"/>
    </row>
    <row r="47" spans="1:5">
      <c r="A47" t="s">
        <v>722</v>
      </c>
      <c r="B47" s="221">
        <v>7</v>
      </c>
      <c r="C47" s="221"/>
      <c r="D47" s="175">
        <v>45624</v>
      </c>
      <c r="E47" s="221"/>
    </row>
    <row r="48" spans="1:5">
      <c r="A48" t="s">
        <v>723</v>
      </c>
      <c r="B48" s="221">
        <v>1</v>
      </c>
      <c r="C48" s="221"/>
      <c r="D48" s="221"/>
      <c r="E48" s="221"/>
    </row>
    <row r="49" spans="1:5">
      <c r="A49" t="s">
        <v>724</v>
      </c>
      <c r="B49" s="221">
        <v>7</v>
      </c>
      <c r="C49" s="175">
        <v>45593</v>
      </c>
      <c r="D49" s="175">
        <v>45624</v>
      </c>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175">
        <v>45596</v>
      </c>
    </row>
    <row r="53" spans="1:5">
      <c r="A53" t="s">
        <v>728</v>
      </c>
      <c r="B53" s="221">
        <v>4</v>
      </c>
      <c r="C53" s="221"/>
      <c r="D53" s="175">
        <v>45621</v>
      </c>
      <c r="E53" s="175">
        <v>45596</v>
      </c>
    </row>
    <row r="54" spans="1:5">
      <c r="A54" t="s">
        <v>729</v>
      </c>
      <c r="B54" s="221">
        <v>4</v>
      </c>
      <c r="C54" s="221"/>
      <c r="D54" s="175">
        <v>45621</v>
      </c>
      <c r="E54" s="175">
        <v>45596</v>
      </c>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175">
        <v>45596</v>
      </c>
    </row>
    <row r="60" spans="1:5">
      <c r="A60" t="s">
        <v>735</v>
      </c>
      <c r="B60" s="221">
        <v>4</v>
      </c>
      <c r="C60" s="221"/>
      <c r="D60" s="175">
        <v>45614</v>
      </c>
      <c r="E60" s="175">
        <v>45596</v>
      </c>
    </row>
    <row r="61" spans="1:5">
      <c r="A61" t="s">
        <v>736</v>
      </c>
      <c r="B61" s="221">
        <v>4</v>
      </c>
      <c r="C61" s="221"/>
      <c r="D61" s="175">
        <v>45614</v>
      </c>
      <c r="E61" s="175">
        <v>45596</v>
      </c>
    </row>
    <row r="62" spans="1:5">
      <c r="A62" t="s">
        <v>737</v>
      </c>
      <c r="B62" s="221">
        <v>4</v>
      </c>
      <c r="C62" s="221"/>
      <c r="D62" s="175">
        <v>45614</v>
      </c>
      <c r="E62" s="175">
        <v>45596</v>
      </c>
    </row>
    <row r="63" spans="1:5">
      <c r="A63" t="s">
        <v>738</v>
      </c>
      <c r="B63" s="221">
        <v>1</v>
      </c>
      <c r="C63" s="221"/>
      <c r="D63" s="221"/>
      <c r="E63" s="221"/>
    </row>
    <row r="64" spans="1:5">
      <c r="A64" t="s">
        <v>739</v>
      </c>
      <c r="B64" s="221">
        <v>1</v>
      </c>
      <c r="C64" s="221"/>
      <c r="D64" s="221"/>
      <c r="E64" s="221"/>
    </row>
    <row r="65" spans="1:5">
      <c r="A65" t="s">
        <v>740</v>
      </c>
      <c r="B65" s="221">
        <v>7</v>
      </c>
      <c r="C65" s="175">
        <v>45583</v>
      </c>
      <c r="D65" s="175">
        <v>45611</v>
      </c>
      <c r="E65" s="221"/>
    </row>
    <row r="66" spans="1:5">
      <c r="A66" t="s">
        <v>741</v>
      </c>
      <c r="B66" s="221">
        <v>4</v>
      </c>
      <c r="C66" s="175">
        <v>45589</v>
      </c>
      <c r="D66" s="221"/>
      <c r="E66" s="175">
        <v>45596</v>
      </c>
    </row>
    <row r="67" spans="1:5">
      <c r="A67" t="s">
        <v>742</v>
      </c>
      <c r="B67" s="221">
        <v>4</v>
      </c>
      <c r="C67" s="175">
        <v>45589</v>
      </c>
      <c r="D67" s="221"/>
      <c r="E67" s="175">
        <v>45596</v>
      </c>
    </row>
    <row r="68" spans="1:5">
      <c r="A68" t="s">
        <v>743</v>
      </c>
      <c r="B68" s="221">
        <v>4</v>
      </c>
      <c r="C68" s="221"/>
      <c r="D68" s="175">
        <v>45614</v>
      </c>
      <c r="E68" s="175">
        <v>45596</v>
      </c>
    </row>
    <row r="69" spans="1:5">
      <c r="A69" t="s">
        <v>744</v>
      </c>
      <c r="B69" s="221">
        <v>4</v>
      </c>
      <c r="C69" s="175">
        <v>45589</v>
      </c>
      <c r="D69" s="221"/>
      <c r="E69" s="175">
        <v>45596</v>
      </c>
    </row>
    <row r="70" spans="1:5">
      <c r="A70" t="s">
        <v>745</v>
      </c>
      <c r="B70" s="221">
        <v>7</v>
      </c>
      <c r="C70" s="175">
        <v>45589</v>
      </c>
      <c r="D70" s="175">
        <v>45611</v>
      </c>
      <c r="E70" s="221"/>
    </row>
    <row r="71" spans="1:5">
      <c r="A71" t="s">
        <v>746</v>
      </c>
      <c r="B71" s="221">
        <v>7</v>
      </c>
      <c r="C71" s="175">
        <v>45593</v>
      </c>
      <c r="D71" s="175">
        <v>45611</v>
      </c>
      <c r="E71" s="221"/>
    </row>
    <row r="72" spans="1:5">
      <c r="A72" t="s">
        <v>747</v>
      </c>
      <c r="B72" s="221">
        <v>4</v>
      </c>
      <c r="C72" s="175">
        <v>45589</v>
      </c>
      <c r="D72" s="221"/>
      <c r="E72" s="175">
        <v>45596</v>
      </c>
    </row>
    <row r="73" spans="1:5">
      <c r="A73" t="s">
        <v>748</v>
      </c>
      <c r="B73" s="221">
        <v>4</v>
      </c>
      <c r="C73" s="175">
        <v>45589</v>
      </c>
      <c r="D73" s="221"/>
      <c r="E73" s="175">
        <v>45596</v>
      </c>
    </row>
    <row r="74" spans="1:5">
      <c r="A74" t="s">
        <v>749</v>
      </c>
      <c r="B74" s="221">
        <v>4</v>
      </c>
      <c r="C74" s="175">
        <v>45589</v>
      </c>
      <c r="D74" s="221"/>
      <c r="E74" s="175">
        <v>45596</v>
      </c>
    </row>
    <row r="75" spans="1:5">
      <c r="A75" t="s">
        <v>750</v>
      </c>
      <c r="B75" s="221">
        <v>1</v>
      </c>
      <c r="C75" s="221"/>
      <c r="D75" s="221"/>
      <c r="E75" s="221"/>
    </row>
    <row r="76" spans="1:5">
      <c r="A76" t="s">
        <v>751</v>
      </c>
      <c r="B76" s="221">
        <v>1</v>
      </c>
      <c r="C76" s="221"/>
      <c r="D76" s="221"/>
      <c r="E76" s="221"/>
    </row>
    <row r="77" spans="1:5">
      <c r="A77" t="s">
        <v>752</v>
      </c>
      <c r="B77" s="221">
        <v>7</v>
      </c>
      <c r="C77" s="175">
        <v>45593</v>
      </c>
      <c r="D77" s="175">
        <v>45611</v>
      </c>
      <c r="E77" s="221"/>
    </row>
    <row r="78" spans="1:5">
      <c r="A78" t="s">
        <v>753</v>
      </c>
      <c r="B78" s="221">
        <v>7</v>
      </c>
      <c r="C78" s="175">
        <v>45589</v>
      </c>
      <c r="D78" s="221"/>
      <c r="E78" s="221"/>
    </row>
    <row r="79" spans="1:5">
      <c r="A79" t="s">
        <v>754</v>
      </c>
      <c r="B79" s="221">
        <v>1</v>
      </c>
      <c r="C79" s="221"/>
      <c r="D79" s="221"/>
      <c r="E79" s="221"/>
    </row>
    <row r="80" spans="1:5">
      <c r="A80" t="s">
        <v>755</v>
      </c>
      <c r="B80" s="221">
        <v>4</v>
      </c>
      <c r="C80" s="175">
        <v>45583</v>
      </c>
      <c r="D80" s="221"/>
      <c r="E80" s="175">
        <v>45596</v>
      </c>
    </row>
    <row r="81" spans="1:5">
      <c r="A81" t="s">
        <v>756</v>
      </c>
      <c r="B81" s="221">
        <v>7</v>
      </c>
      <c r="C81" s="175">
        <v>45589</v>
      </c>
      <c r="D81" s="175">
        <v>45596</v>
      </c>
      <c r="E81" s="175">
        <v>45596</v>
      </c>
    </row>
    <row r="82" spans="1:5">
      <c r="A82" t="s">
        <v>757</v>
      </c>
      <c r="B82" s="221">
        <v>7</v>
      </c>
      <c r="C82" s="221"/>
      <c r="D82" s="175">
        <v>45611</v>
      </c>
      <c r="E82" s="221"/>
    </row>
    <row r="83" spans="1:5">
      <c r="A83" t="s">
        <v>758</v>
      </c>
      <c r="B83" s="221">
        <v>4</v>
      </c>
      <c r="C83" s="221"/>
      <c r="D83" s="175">
        <v>45614</v>
      </c>
      <c r="E83" s="175">
        <v>45596</v>
      </c>
    </row>
    <row r="84" spans="1:5">
      <c r="A84" t="s">
        <v>759</v>
      </c>
      <c r="B84" s="221">
        <v>4</v>
      </c>
      <c r="C84" s="221"/>
      <c r="D84" s="175">
        <v>45614</v>
      </c>
      <c r="E84" s="175">
        <v>45596</v>
      </c>
    </row>
    <row r="85" spans="1:5">
      <c r="A85" t="s">
        <v>760</v>
      </c>
      <c r="B85" s="221">
        <v>4</v>
      </c>
      <c r="C85" s="221"/>
      <c r="D85" s="175">
        <v>45614</v>
      </c>
      <c r="E85" s="175">
        <v>45596</v>
      </c>
    </row>
    <row r="86" spans="1:5">
      <c r="A86" t="s">
        <v>761</v>
      </c>
      <c r="B86" s="221">
        <v>4</v>
      </c>
      <c r="C86" s="221"/>
      <c r="D86" s="175">
        <v>45614</v>
      </c>
      <c r="E86" s="175">
        <v>45596</v>
      </c>
    </row>
    <row r="87" spans="1:5">
      <c r="A87" t="s">
        <v>762</v>
      </c>
      <c r="B87" s="221">
        <v>4</v>
      </c>
      <c r="C87" s="221"/>
      <c r="D87" s="175">
        <v>45614</v>
      </c>
      <c r="E87" s="175">
        <v>45596</v>
      </c>
    </row>
    <row r="88" spans="1:5">
      <c r="A88" t="s">
        <v>763</v>
      </c>
      <c r="B88" s="221">
        <v>1</v>
      </c>
      <c r="C88" s="221"/>
      <c r="D88" s="221"/>
      <c r="E88" s="221"/>
    </row>
    <row r="89" spans="1:5">
      <c r="A89" t="s">
        <v>764</v>
      </c>
      <c r="B89" s="221">
        <v>7</v>
      </c>
      <c r="C89" s="175">
        <v>45593</v>
      </c>
      <c r="D89" s="175">
        <v>45624</v>
      </c>
      <c r="E89" s="221"/>
    </row>
    <row r="90" spans="1:5">
      <c r="A90" t="s">
        <v>765</v>
      </c>
      <c r="B90" s="221">
        <v>4</v>
      </c>
      <c r="C90" s="221"/>
      <c r="D90" s="175">
        <v>45614</v>
      </c>
      <c r="E90" s="175">
        <v>45596</v>
      </c>
    </row>
    <row r="91" spans="1:5">
      <c r="A91" t="s">
        <v>766</v>
      </c>
      <c r="B91" s="221">
        <v>4</v>
      </c>
      <c r="C91" s="175">
        <v>45583</v>
      </c>
      <c r="D91" s="175">
        <v>45614</v>
      </c>
      <c r="E91" s="175">
        <v>45596</v>
      </c>
    </row>
    <row r="92" spans="1:5">
      <c r="A92" t="s">
        <v>767</v>
      </c>
      <c r="B92" s="221">
        <v>4</v>
      </c>
      <c r="C92" s="221"/>
      <c r="D92" s="175">
        <v>45614</v>
      </c>
      <c r="E92" s="175">
        <v>45596</v>
      </c>
    </row>
    <row r="93" spans="1:5">
      <c r="A93" t="s">
        <v>768</v>
      </c>
      <c r="B93" s="221">
        <v>4</v>
      </c>
      <c r="C93" s="221"/>
      <c r="D93" s="175">
        <v>45614</v>
      </c>
      <c r="E93" s="175">
        <v>45596</v>
      </c>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175">
        <v>45596</v>
      </c>
    </row>
    <row r="97" spans="1:5">
      <c r="A97" t="s">
        <v>772</v>
      </c>
      <c r="B97" s="221">
        <v>7</v>
      </c>
      <c r="C97" s="175">
        <v>45583</v>
      </c>
      <c r="D97" s="175">
        <v>45596</v>
      </c>
      <c r="E97" s="175">
        <v>45596</v>
      </c>
    </row>
    <row r="98" spans="1:5">
      <c r="A98" t="s">
        <v>773</v>
      </c>
      <c r="B98" s="221">
        <v>7</v>
      </c>
      <c r="C98" s="175">
        <v>45583</v>
      </c>
      <c r="D98" s="175">
        <v>45596</v>
      </c>
      <c r="E98" s="175">
        <v>45596</v>
      </c>
    </row>
    <row r="99" spans="1:5">
      <c r="A99" t="s">
        <v>774</v>
      </c>
      <c r="B99" s="221">
        <v>2</v>
      </c>
      <c r="C99" s="175">
        <v>45583</v>
      </c>
      <c r="D99" s="175">
        <v>45596</v>
      </c>
      <c r="E99" s="175">
        <v>45596</v>
      </c>
    </row>
    <row r="100" spans="1:5">
      <c r="A100" t="s">
        <v>775</v>
      </c>
      <c r="B100" s="221">
        <v>2</v>
      </c>
      <c r="C100" s="175">
        <v>45583</v>
      </c>
      <c r="D100" s="175">
        <v>45596</v>
      </c>
      <c r="E100" s="175">
        <v>45596</v>
      </c>
    </row>
    <row r="101" spans="1:5">
      <c r="A101" t="s">
        <v>776</v>
      </c>
      <c r="B101" s="221">
        <v>4</v>
      </c>
      <c r="C101" s="175">
        <v>45583</v>
      </c>
      <c r="D101" s="175">
        <v>45596</v>
      </c>
      <c r="E101" s="175">
        <v>45596</v>
      </c>
    </row>
    <row r="102" spans="1:5">
      <c r="A102" t="s">
        <v>777</v>
      </c>
      <c r="B102" s="221">
        <v>4</v>
      </c>
      <c r="C102" s="175">
        <v>45583</v>
      </c>
      <c r="D102" s="175">
        <v>45596</v>
      </c>
      <c r="E102" s="175">
        <v>45596</v>
      </c>
    </row>
    <row r="103" spans="1:5">
      <c r="A103" t="s">
        <v>778</v>
      </c>
      <c r="B103" s="221">
        <v>7</v>
      </c>
      <c r="C103" s="175">
        <v>45593</v>
      </c>
      <c r="D103" s="175">
        <v>45624</v>
      </c>
      <c r="E103" s="221"/>
    </row>
    <row r="104" spans="1:5">
      <c r="A104" t="s">
        <v>779</v>
      </c>
      <c r="B104" s="221">
        <v>7</v>
      </c>
      <c r="C104" s="175">
        <v>45593</v>
      </c>
      <c r="D104" s="175">
        <v>45624</v>
      </c>
      <c r="E104" s="221"/>
    </row>
    <row r="105" spans="1:5">
      <c r="A105" t="s">
        <v>780</v>
      </c>
      <c r="B105" s="221">
        <v>7</v>
      </c>
      <c r="C105" s="175">
        <v>45593</v>
      </c>
      <c r="D105" s="175">
        <v>45624</v>
      </c>
      <c r="E105" s="221"/>
    </row>
    <row r="106" spans="1:5">
      <c r="A106" t="s">
        <v>781</v>
      </c>
      <c r="B106" s="221">
        <v>7</v>
      </c>
      <c r="C106" s="175">
        <v>45593</v>
      </c>
      <c r="D106" s="175">
        <v>45624</v>
      </c>
      <c r="E106" s="221"/>
    </row>
    <row r="107" spans="1:5">
      <c r="A107" t="s">
        <v>782</v>
      </c>
      <c r="B107" s="221">
        <v>7</v>
      </c>
      <c r="C107" s="175">
        <v>45583</v>
      </c>
      <c r="D107" s="175">
        <v>45596</v>
      </c>
      <c r="E107" s="175">
        <v>45596</v>
      </c>
    </row>
    <row r="108" spans="1:5">
      <c r="A108" t="s">
        <v>783</v>
      </c>
      <c r="B108" s="221">
        <v>7</v>
      </c>
      <c r="C108" s="175">
        <v>45583</v>
      </c>
      <c r="D108" s="175">
        <v>45596</v>
      </c>
      <c r="E108" s="175">
        <v>45596</v>
      </c>
    </row>
    <row r="109" spans="1:5">
      <c r="A109" t="s">
        <v>784</v>
      </c>
      <c r="B109" s="221">
        <v>7</v>
      </c>
      <c r="C109" s="175">
        <v>45583</v>
      </c>
      <c r="D109" s="175">
        <v>45596</v>
      </c>
      <c r="E109" s="175">
        <v>45596</v>
      </c>
    </row>
    <row r="110" spans="1:5">
      <c r="A110" t="s">
        <v>785</v>
      </c>
      <c r="B110" s="221">
        <v>7</v>
      </c>
      <c r="C110" s="175">
        <v>45595</v>
      </c>
      <c r="D110" s="175">
        <v>45611</v>
      </c>
      <c r="E110" s="221"/>
    </row>
    <row r="111" spans="1:5">
      <c r="A111" t="s">
        <v>786</v>
      </c>
      <c r="B111" s="221">
        <v>7</v>
      </c>
      <c r="C111" s="175">
        <v>45589</v>
      </c>
      <c r="D111" s="175">
        <v>45611</v>
      </c>
      <c r="E111" s="221"/>
    </row>
    <row r="112" spans="1:5">
      <c r="A112" t="s">
        <v>787</v>
      </c>
      <c r="B112" s="221">
        <v>7</v>
      </c>
      <c r="C112" s="175">
        <v>45589</v>
      </c>
      <c r="D112" s="175">
        <v>45624</v>
      </c>
      <c r="E112" s="221"/>
    </row>
    <row r="113" spans="1:5">
      <c r="A113" t="s">
        <v>788</v>
      </c>
      <c r="B113" s="221">
        <v>7</v>
      </c>
      <c r="C113" s="175">
        <v>45589</v>
      </c>
      <c r="D113" s="175">
        <v>45611</v>
      </c>
      <c r="E113" s="221"/>
    </row>
    <row r="114" spans="1:5">
      <c r="A114" t="s">
        <v>789</v>
      </c>
      <c r="B114" s="221">
        <v>7</v>
      </c>
      <c r="C114" s="175">
        <v>45589</v>
      </c>
      <c r="D114" s="175">
        <v>45611</v>
      </c>
      <c r="E114" s="221"/>
    </row>
    <row r="115" spans="1:5">
      <c r="A115" t="s">
        <v>790</v>
      </c>
      <c r="B115" s="221">
        <v>7</v>
      </c>
      <c r="C115" s="175">
        <v>45583</v>
      </c>
      <c r="D115" s="175">
        <v>45611</v>
      </c>
      <c r="E115" s="221"/>
    </row>
    <row r="116" spans="1:5">
      <c r="A116" t="s">
        <v>791</v>
      </c>
      <c r="B116" s="221">
        <v>2</v>
      </c>
      <c r="C116" s="175">
        <v>45583</v>
      </c>
      <c r="D116" s="175">
        <v>45596</v>
      </c>
      <c r="E116" s="175">
        <v>45596</v>
      </c>
    </row>
    <row r="117" spans="1:5">
      <c r="A117" t="s">
        <v>792</v>
      </c>
      <c r="B117" s="221">
        <v>7</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175">
        <v>45611</v>
      </c>
      <c r="E128" s="221"/>
    </row>
    <row r="129" spans="1:5">
      <c r="A129" t="s">
        <v>1959</v>
      </c>
      <c r="B129" s="221">
        <v>7</v>
      </c>
      <c r="C129" s="221"/>
      <c r="D129" s="175">
        <v>45611</v>
      </c>
      <c r="E129" s="221"/>
    </row>
    <row r="130" spans="1:5">
      <c r="A130" t="s">
        <v>1960</v>
      </c>
      <c r="B130" s="221">
        <v>7</v>
      </c>
      <c r="C130" s="221"/>
      <c r="D130" s="175">
        <v>45611</v>
      </c>
      <c r="E130" s="221"/>
    </row>
    <row r="131" spans="1:5">
      <c r="A131" t="s">
        <v>1961</v>
      </c>
      <c r="B131" s="221">
        <v>7</v>
      </c>
      <c r="C131" s="221"/>
      <c r="D131" s="175">
        <v>45611</v>
      </c>
      <c r="E131" s="221"/>
    </row>
    <row r="132" spans="1:5">
      <c r="A132" t="s">
        <v>1962</v>
      </c>
      <c r="B132" s="221">
        <v>7</v>
      </c>
      <c r="C132" s="221"/>
      <c r="D132" s="175">
        <v>45611</v>
      </c>
      <c r="E132" s="221"/>
    </row>
    <row r="133" spans="1:5">
      <c r="A133" t="s">
        <v>804</v>
      </c>
      <c r="B133" s="221">
        <v>7</v>
      </c>
      <c r="C133" s="175">
        <v>45593</v>
      </c>
      <c r="D133" s="175">
        <v>45611</v>
      </c>
      <c r="E133" s="221"/>
    </row>
    <row r="134" spans="1:5">
      <c r="A134" t="s">
        <v>805</v>
      </c>
      <c r="B134" s="221">
        <v>7</v>
      </c>
      <c r="C134" s="175">
        <v>45593</v>
      </c>
      <c r="D134" s="175">
        <v>45611</v>
      </c>
      <c r="E134" s="221"/>
    </row>
    <row r="135" spans="1:5">
      <c r="A135" t="s">
        <v>806</v>
      </c>
      <c r="B135" s="221">
        <v>7</v>
      </c>
      <c r="C135" s="175">
        <v>45593</v>
      </c>
      <c r="D135" s="175">
        <v>45611</v>
      </c>
      <c r="E135" s="221"/>
    </row>
    <row r="136" spans="1:5">
      <c r="A136" t="s">
        <v>807</v>
      </c>
      <c r="B136" s="221">
        <v>7</v>
      </c>
      <c r="C136" s="175">
        <v>45593</v>
      </c>
      <c r="D136" s="175">
        <v>45611</v>
      </c>
      <c r="E136" s="221"/>
    </row>
    <row r="137" spans="1:5">
      <c r="A137" t="s">
        <v>808</v>
      </c>
      <c r="B137" s="221">
        <v>7</v>
      </c>
      <c r="C137" s="175">
        <v>45593</v>
      </c>
      <c r="D137" s="175">
        <v>45611</v>
      </c>
      <c r="E137" s="221"/>
    </row>
    <row r="138" spans="1:5">
      <c r="A138" t="s">
        <v>809</v>
      </c>
      <c r="B138" s="221">
        <v>7</v>
      </c>
      <c r="C138" s="175">
        <v>45593</v>
      </c>
      <c r="D138" s="175">
        <v>45611</v>
      </c>
      <c r="E138" s="221"/>
    </row>
    <row r="139" spans="1:5">
      <c r="A139" t="s">
        <v>810</v>
      </c>
      <c r="B139" s="221">
        <v>7</v>
      </c>
      <c r="C139" s="175">
        <v>45593</v>
      </c>
      <c r="D139" s="175">
        <v>45611</v>
      </c>
      <c r="E139" s="221"/>
    </row>
    <row r="140" spans="1:5">
      <c r="A140" t="s">
        <v>1963</v>
      </c>
      <c r="B140" s="221">
        <v>7</v>
      </c>
      <c r="C140" s="221"/>
      <c r="D140" s="175">
        <v>45611</v>
      </c>
      <c r="E140" s="221"/>
    </row>
    <row r="141" spans="1:5">
      <c r="A141" t="s">
        <v>811</v>
      </c>
      <c r="B141" s="221">
        <v>7</v>
      </c>
      <c r="C141" s="175">
        <v>45593</v>
      </c>
      <c r="D141" s="175">
        <v>45611</v>
      </c>
      <c r="E141" s="221"/>
    </row>
    <row r="142" spans="1:5">
      <c r="A142" t="s">
        <v>812</v>
      </c>
      <c r="B142" s="221">
        <v>7</v>
      </c>
      <c r="C142" s="175">
        <v>45593</v>
      </c>
      <c r="D142" s="175">
        <v>45611</v>
      </c>
      <c r="E142" s="221"/>
    </row>
    <row r="143" spans="1:5">
      <c r="A143" t="s">
        <v>813</v>
      </c>
      <c r="B143" s="221">
        <v>1</v>
      </c>
      <c r="C143" s="221"/>
      <c r="D143" s="221"/>
      <c r="E143" s="221"/>
    </row>
    <row r="144" spans="1:5">
      <c r="A144" t="s">
        <v>814</v>
      </c>
      <c r="B144" s="221">
        <v>1</v>
      </c>
      <c r="C144" s="221"/>
      <c r="D144" s="221"/>
      <c r="E144" s="221"/>
    </row>
    <row r="145" spans="1:5">
      <c r="A145" t="s">
        <v>815</v>
      </c>
      <c r="B145" s="221">
        <v>1</v>
      </c>
      <c r="C145" s="221"/>
      <c r="D145" s="221"/>
      <c r="E145" s="221"/>
    </row>
    <row r="146" spans="1:5">
      <c r="A146" t="s">
        <v>816</v>
      </c>
      <c r="B146" s="221">
        <v>1</v>
      </c>
      <c r="C146" s="221"/>
      <c r="D146" s="221"/>
      <c r="E146" s="221"/>
    </row>
    <row r="147" spans="1:5">
      <c r="A147" t="s">
        <v>817</v>
      </c>
      <c r="B147" s="221">
        <v>1</v>
      </c>
      <c r="C147" s="221"/>
      <c r="D147" s="221"/>
      <c r="E147" s="221"/>
    </row>
    <row r="148" spans="1:5">
      <c r="A148" t="s">
        <v>818</v>
      </c>
      <c r="B148" s="221">
        <v>1</v>
      </c>
      <c r="C148" s="221"/>
      <c r="D148" s="221"/>
      <c r="E148" s="221"/>
    </row>
    <row r="149" spans="1:5">
      <c r="A149" t="s">
        <v>819</v>
      </c>
      <c r="B149" s="221">
        <v>1</v>
      </c>
      <c r="C149" s="221"/>
      <c r="D149" s="221"/>
      <c r="E149" s="221"/>
    </row>
    <row r="150" spans="1:5">
      <c r="A150" t="s">
        <v>820</v>
      </c>
      <c r="B150" s="221">
        <v>1</v>
      </c>
      <c r="C150" s="221"/>
      <c r="D150" s="221"/>
      <c r="E150" s="221"/>
    </row>
    <row r="151" spans="1:5">
      <c r="A151" t="s">
        <v>821</v>
      </c>
      <c r="B151" s="221">
        <v>1</v>
      </c>
      <c r="C151" s="221"/>
      <c r="D151" s="221"/>
      <c r="E151" s="221"/>
    </row>
    <row r="152" spans="1:5">
      <c r="A152" t="s">
        <v>822</v>
      </c>
      <c r="B152" s="221">
        <v>1</v>
      </c>
      <c r="C152" s="221"/>
      <c r="D152" s="175">
        <v>45603</v>
      </c>
      <c r="E152" s="221"/>
    </row>
    <row r="153" spans="1:5">
      <c r="A153" t="s">
        <v>823</v>
      </c>
      <c r="B153" s="221">
        <v>1</v>
      </c>
      <c r="C153" s="221"/>
      <c r="D153" s="175">
        <v>45603</v>
      </c>
      <c r="E153" s="221"/>
    </row>
    <row r="154" spans="1:5">
      <c r="A154" t="s">
        <v>824</v>
      </c>
      <c r="B154" s="221">
        <v>1</v>
      </c>
      <c r="C154" s="221"/>
      <c r="D154" s="175">
        <v>45603</v>
      </c>
      <c r="E154" s="221"/>
    </row>
    <row r="155" spans="1:5">
      <c r="A155" t="s">
        <v>825</v>
      </c>
      <c r="B155" s="221">
        <v>1</v>
      </c>
      <c r="C155" s="221"/>
      <c r="D155" s="175">
        <v>45603</v>
      </c>
      <c r="E155" s="221"/>
    </row>
    <row r="156" spans="1:5">
      <c r="A156" t="s">
        <v>826</v>
      </c>
      <c r="B156" s="221">
        <v>1</v>
      </c>
      <c r="C156" s="221"/>
      <c r="D156" s="175">
        <v>45603</v>
      </c>
      <c r="E156" s="221"/>
    </row>
    <row r="157" spans="1:5">
      <c r="A157" t="s">
        <v>827</v>
      </c>
      <c r="B157" s="221">
        <v>1</v>
      </c>
      <c r="C157" s="221"/>
      <c r="D157" s="175">
        <v>45603</v>
      </c>
      <c r="E157" s="221"/>
    </row>
    <row r="158" spans="1:5">
      <c r="A158" t="s">
        <v>828</v>
      </c>
      <c r="B158" s="221">
        <v>1</v>
      </c>
      <c r="C158" s="221"/>
      <c r="D158" s="175">
        <v>45603</v>
      </c>
      <c r="E158" s="221"/>
    </row>
    <row r="159" spans="1:5">
      <c r="A159" t="s">
        <v>829</v>
      </c>
      <c r="B159" s="221">
        <v>1</v>
      </c>
      <c r="C159" s="221"/>
      <c r="D159" s="175">
        <v>45603</v>
      </c>
      <c r="E159" s="221"/>
    </row>
    <row r="160" spans="1:5">
      <c r="A160" t="s">
        <v>830</v>
      </c>
      <c r="B160" s="221">
        <v>1</v>
      </c>
      <c r="C160" s="221"/>
      <c r="D160" s="175">
        <v>45603</v>
      </c>
      <c r="E160" s="175">
        <v>45534</v>
      </c>
    </row>
    <row r="161" spans="1:5">
      <c r="A161" t="s">
        <v>831</v>
      </c>
      <c r="B161" s="221">
        <v>1</v>
      </c>
      <c r="C161" s="221"/>
      <c r="D161" s="175">
        <v>45603</v>
      </c>
      <c r="E161" s="175">
        <v>45534</v>
      </c>
    </row>
    <row r="162" spans="1:5">
      <c r="A162" t="s">
        <v>832</v>
      </c>
      <c r="B162" s="221">
        <v>1</v>
      </c>
      <c r="C162" s="221"/>
      <c r="D162" s="175">
        <v>45603</v>
      </c>
      <c r="E162" s="175">
        <v>45534</v>
      </c>
    </row>
    <row r="163" spans="1:5">
      <c r="A163" t="s">
        <v>833</v>
      </c>
      <c r="B163" s="221">
        <v>0</v>
      </c>
      <c r="C163" s="221"/>
      <c r="D163" s="175">
        <v>45534</v>
      </c>
      <c r="E163" s="175">
        <v>45534</v>
      </c>
    </row>
    <row r="164" spans="1:5">
      <c r="A164" t="s">
        <v>834</v>
      </c>
      <c r="B164" s="221">
        <v>1</v>
      </c>
      <c r="C164" s="221"/>
      <c r="D164" s="175">
        <v>45603</v>
      </c>
      <c r="E164" s="175">
        <v>45534</v>
      </c>
    </row>
    <row r="165" spans="1:5">
      <c r="A165" t="s">
        <v>835</v>
      </c>
      <c r="B165" s="221">
        <v>1</v>
      </c>
      <c r="C165" s="221"/>
      <c r="D165" s="175">
        <v>45603</v>
      </c>
      <c r="E165" s="175">
        <v>45534</v>
      </c>
    </row>
    <row r="166" spans="1:5">
      <c r="A166" t="s">
        <v>836</v>
      </c>
      <c r="B166" s="221">
        <v>1</v>
      </c>
      <c r="C166" s="221"/>
      <c r="D166" s="175">
        <v>45603</v>
      </c>
      <c r="E166" s="175">
        <v>45534</v>
      </c>
    </row>
    <row r="167" spans="1:5">
      <c r="A167" t="s">
        <v>837</v>
      </c>
      <c r="B167" s="221">
        <v>1</v>
      </c>
      <c r="C167" s="221"/>
      <c r="D167" s="175">
        <v>45603</v>
      </c>
      <c r="E167" s="175">
        <v>45534</v>
      </c>
    </row>
    <row r="168" spans="1:5">
      <c r="A168" t="s">
        <v>838</v>
      </c>
      <c r="B168" s="221">
        <v>1</v>
      </c>
      <c r="C168" s="221"/>
      <c r="D168" s="175">
        <v>45603</v>
      </c>
      <c r="E168" s="175">
        <v>45534</v>
      </c>
    </row>
    <row r="169" spans="1:5">
      <c r="A169" t="s">
        <v>839</v>
      </c>
      <c r="B169" s="221">
        <v>1</v>
      </c>
      <c r="C169" s="221"/>
      <c r="D169" s="175">
        <v>45603</v>
      </c>
      <c r="E169" s="175">
        <v>45534</v>
      </c>
    </row>
    <row r="170" spans="1:5">
      <c r="A170" t="s">
        <v>840</v>
      </c>
      <c r="B170" s="221">
        <v>1</v>
      </c>
      <c r="C170" s="221"/>
      <c r="D170" s="175">
        <v>45603</v>
      </c>
      <c r="E170" s="175">
        <v>45534</v>
      </c>
    </row>
    <row r="171" spans="1:5">
      <c r="A171" t="s">
        <v>841</v>
      </c>
      <c r="B171" s="221">
        <v>1</v>
      </c>
      <c r="C171" s="221"/>
      <c r="D171" s="175">
        <v>45603</v>
      </c>
      <c r="E171" s="175">
        <v>45534</v>
      </c>
    </row>
    <row r="172" spans="1:5">
      <c r="A172" t="s">
        <v>842</v>
      </c>
      <c r="B172" s="221">
        <v>1</v>
      </c>
      <c r="C172" s="221"/>
      <c r="D172" s="175">
        <v>45603</v>
      </c>
      <c r="E172" s="175">
        <v>45534</v>
      </c>
    </row>
    <row r="173" spans="1:5">
      <c r="A173" t="s">
        <v>843</v>
      </c>
      <c r="B173" s="221">
        <v>1</v>
      </c>
      <c r="C173" s="221"/>
      <c r="D173" s="175">
        <v>45603</v>
      </c>
      <c r="E173" s="175">
        <v>45534</v>
      </c>
    </row>
    <row r="174" spans="1:5">
      <c r="A174" t="s">
        <v>844</v>
      </c>
      <c r="B174" s="221">
        <v>1</v>
      </c>
      <c r="C174" s="221"/>
      <c r="D174" s="175">
        <v>45603</v>
      </c>
      <c r="E174" s="175">
        <v>45534</v>
      </c>
    </row>
    <row r="175" spans="1:5">
      <c r="A175" t="s">
        <v>845</v>
      </c>
      <c r="B175" s="221">
        <v>1</v>
      </c>
      <c r="C175" s="221"/>
      <c r="D175" s="175">
        <v>45603</v>
      </c>
      <c r="E175" s="175">
        <v>45534</v>
      </c>
    </row>
    <row r="176" spans="1:5">
      <c r="A176" t="s">
        <v>846</v>
      </c>
      <c r="B176" s="221">
        <v>1</v>
      </c>
      <c r="C176" s="221"/>
      <c r="D176" s="175">
        <v>45603</v>
      </c>
      <c r="E176" s="175">
        <v>45534</v>
      </c>
    </row>
    <row r="177" spans="1:5">
      <c r="A177" t="s">
        <v>847</v>
      </c>
      <c r="B177" s="221">
        <v>1</v>
      </c>
      <c r="C177" s="221"/>
      <c r="D177" s="175">
        <v>45603</v>
      </c>
      <c r="E177" s="175">
        <v>45534</v>
      </c>
    </row>
    <row r="178" spans="1:5">
      <c r="A178" t="s">
        <v>848</v>
      </c>
      <c r="B178" s="221">
        <v>1</v>
      </c>
      <c r="C178" s="221"/>
      <c r="D178" s="175">
        <v>45603</v>
      </c>
      <c r="E178" s="175">
        <v>45534</v>
      </c>
    </row>
    <row r="179" spans="1:5">
      <c r="A179" t="s">
        <v>849</v>
      </c>
      <c r="B179" s="221">
        <v>1</v>
      </c>
      <c r="C179" s="221"/>
      <c r="D179" s="175">
        <v>45603</v>
      </c>
      <c r="E179" s="221"/>
    </row>
    <row r="180" spans="1:5">
      <c r="A180" t="s">
        <v>850</v>
      </c>
      <c r="B180" s="221">
        <v>0</v>
      </c>
      <c r="C180" s="221"/>
      <c r="D180" s="221"/>
      <c r="E180" s="221"/>
    </row>
    <row r="181" spans="1:5">
      <c r="A181" t="s">
        <v>851</v>
      </c>
      <c r="B181" s="221">
        <v>1</v>
      </c>
      <c r="C181" s="221"/>
      <c r="D181" s="175">
        <v>45603</v>
      </c>
      <c r="E181" s="221"/>
    </row>
    <row r="182" spans="1:5">
      <c r="A182" t="s">
        <v>852</v>
      </c>
      <c r="B182" s="221">
        <v>1</v>
      </c>
      <c r="C182" s="221"/>
      <c r="D182" s="175">
        <v>45603</v>
      </c>
      <c r="E182" s="221"/>
    </row>
    <row r="183" spans="1:5">
      <c r="A183" t="s">
        <v>853</v>
      </c>
      <c r="B183" s="221">
        <v>1</v>
      </c>
      <c r="C183" s="221"/>
      <c r="D183" s="175">
        <v>45603</v>
      </c>
      <c r="E183" s="221"/>
    </row>
    <row r="184" spans="1:5">
      <c r="A184" t="s">
        <v>854</v>
      </c>
      <c r="B184" s="221">
        <v>0</v>
      </c>
      <c r="C184" s="221"/>
      <c r="D184" s="221"/>
      <c r="E184" s="221"/>
    </row>
    <row r="185" spans="1:5">
      <c r="A185" t="s">
        <v>855</v>
      </c>
      <c r="B185" s="221">
        <v>1</v>
      </c>
      <c r="C185" s="221"/>
      <c r="D185" s="175">
        <v>45603</v>
      </c>
      <c r="E185" s="221"/>
    </row>
    <row r="186" spans="1:5">
      <c r="A186" t="s">
        <v>856</v>
      </c>
      <c r="B186" s="221">
        <v>1</v>
      </c>
      <c r="C186" s="221"/>
      <c r="D186" s="175">
        <v>45603</v>
      </c>
      <c r="E186" s="221"/>
    </row>
    <row r="187" spans="1:5">
      <c r="A187" t="s">
        <v>857</v>
      </c>
      <c r="B187" s="221">
        <v>1</v>
      </c>
      <c r="C187" s="221"/>
      <c r="D187" s="175">
        <v>45603</v>
      </c>
      <c r="E187" s="221"/>
    </row>
    <row r="188" spans="1:5">
      <c r="A188" t="s">
        <v>858</v>
      </c>
      <c r="B188" s="221">
        <v>0</v>
      </c>
      <c r="C188" s="221"/>
      <c r="D188" s="221"/>
      <c r="E188" s="221"/>
    </row>
    <row r="189" spans="1:5">
      <c r="A189" t="s">
        <v>859</v>
      </c>
      <c r="B189" s="221">
        <v>1</v>
      </c>
      <c r="C189" s="221"/>
      <c r="D189" s="175">
        <v>45603</v>
      </c>
      <c r="E189" s="221"/>
    </row>
    <row r="190" spans="1:5">
      <c r="A190" t="s">
        <v>860</v>
      </c>
      <c r="B190" s="221">
        <v>1</v>
      </c>
      <c r="C190" s="221"/>
      <c r="D190" s="175">
        <v>45603</v>
      </c>
      <c r="E190" s="221"/>
    </row>
    <row r="191" spans="1:5">
      <c r="A191" t="s">
        <v>861</v>
      </c>
      <c r="B191" s="221">
        <v>1</v>
      </c>
      <c r="C191" s="221"/>
      <c r="D191" s="175">
        <v>45603</v>
      </c>
      <c r="E191" s="221"/>
    </row>
    <row r="192" spans="1:5">
      <c r="A192" t="s">
        <v>862</v>
      </c>
      <c r="B192" s="221">
        <v>1</v>
      </c>
      <c r="C192" s="221"/>
      <c r="D192" s="175">
        <v>45603</v>
      </c>
      <c r="E192" s="221"/>
    </row>
    <row r="193" spans="1:5">
      <c r="A193" t="s">
        <v>863</v>
      </c>
      <c r="B193" s="221">
        <v>1</v>
      </c>
      <c r="C193" s="221"/>
      <c r="D193" s="175">
        <v>45603</v>
      </c>
      <c r="E193" s="221"/>
    </row>
    <row r="194" spans="1:5">
      <c r="A194" t="s">
        <v>864</v>
      </c>
      <c r="B194" s="221">
        <v>1</v>
      </c>
      <c r="C194" s="221"/>
      <c r="D194" s="175">
        <v>45603</v>
      </c>
      <c r="E194" s="221"/>
    </row>
    <row r="195" spans="1:5">
      <c r="A195" t="s">
        <v>865</v>
      </c>
      <c r="B195" s="221">
        <v>0</v>
      </c>
      <c r="C195" s="221"/>
      <c r="D195" s="221"/>
      <c r="E195" s="221"/>
    </row>
    <row r="196" spans="1:5">
      <c r="A196" t="s">
        <v>866</v>
      </c>
      <c r="B196" s="221">
        <v>0</v>
      </c>
      <c r="C196" s="221"/>
      <c r="D196" s="221"/>
      <c r="E196" s="221"/>
    </row>
    <row r="197" spans="1:5">
      <c r="A197" t="s">
        <v>867</v>
      </c>
      <c r="B197" s="221">
        <v>0</v>
      </c>
      <c r="C197" s="221"/>
      <c r="D197" s="221"/>
      <c r="E197" s="221"/>
    </row>
    <row r="198" spans="1:5">
      <c r="A198" t="s">
        <v>868</v>
      </c>
      <c r="B198" s="221">
        <v>1</v>
      </c>
      <c r="C198" s="221"/>
      <c r="D198" s="175">
        <v>45603</v>
      </c>
      <c r="E198" s="221"/>
    </row>
    <row r="199" spans="1:5">
      <c r="A199" t="s">
        <v>869</v>
      </c>
      <c r="B199" s="221">
        <v>1</v>
      </c>
      <c r="C199" s="221"/>
      <c r="D199" s="175">
        <v>45603</v>
      </c>
      <c r="E199" s="221"/>
    </row>
    <row r="200" spans="1:5">
      <c r="A200" t="s">
        <v>870</v>
      </c>
      <c r="B200" s="221">
        <v>0</v>
      </c>
      <c r="C200" s="221"/>
      <c r="D200" s="221"/>
      <c r="E200" s="221"/>
    </row>
    <row r="201" spans="1:5">
      <c r="A201" t="s">
        <v>871</v>
      </c>
      <c r="B201" s="221">
        <v>1</v>
      </c>
      <c r="C201" s="221"/>
      <c r="D201" s="175">
        <v>45603</v>
      </c>
      <c r="E201" s="221"/>
    </row>
    <row r="202" spans="1:5">
      <c r="A202" t="s">
        <v>872</v>
      </c>
      <c r="B202" s="221">
        <v>1</v>
      </c>
      <c r="C202" s="221"/>
      <c r="D202" s="175">
        <v>45603</v>
      </c>
      <c r="E202" s="221"/>
    </row>
    <row r="203" spans="1:5">
      <c r="A203" t="s">
        <v>873</v>
      </c>
      <c r="B203" s="221">
        <v>1</v>
      </c>
      <c r="C203" s="221"/>
      <c r="D203" s="175">
        <v>45603</v>
      </c>
      <c r="E203" s="221"/>
    </row>
    <row r="204" spans="1:5">
      <c r="A204" t="s">
        <v>874</v>
      </c>
      <c r="B204" s="221">
        <v>1</v>
      </c>
      <c r="C204" s="221"/>
      <c r="D204" s="175">
        <v>45603</v>
      </c>
      <c r="E204" s="221"/>
    </row>
    <row r="205" spans="1:5">
      <c r="A205" t="s">
        <v>875</v>
      </c>
      <c r="B205" s="221">
        <v>1</v>
      </c>
      <c r="C205" s="221"/>
      <c r="D205" s="175">
        <v>45603</v>
      </c>
      <c r="E205" s="221"/>
    </row>
    <row r="206" spans="1:5">
      <c r="A206" t="s">
        <v>876</v>
      </c>
      <c r="B206" s="221">
        <v>1</v>
      </c>
      <c r="C206" s="221"/>
      <c r="D206" s="175">
        <v>45603</v>
      </c>
      <c r="E206" s="221"/>
    </row>
    <row r="207" spans="1:5">
      <c r="A207" t="s">
        <v>877</v>
      </c>
      <c r="B207" s="221">
        <v>1</v>
      </c>
      <c r="C207" s="221"/>
      <c r="D207" s="175">
        <v>45603</v>
      </c>
      <c r="E207" s="221"/>
    </row>
    <row r="208" spans="1:5">
      <c r="A208" t="s">
        <v>878</v>
      </c>
      <c r="B208" s="221">
        <v>1</v>
      </c>
      <c r="C208" s="221"/>
      <c r="D208" s="175">
        <v>45603</v>
      </c>
      <c r="E208" s="221"/>
    </row>
    <row r="209" spans="1:5">
      <c r="A209" t="s">
        <v>879</v>
      </c>
      <c r="B209" s="221">
        <v>1</v>
      </c>
      <c r="C209" s="221"/>
      <c r="D209" s="175">
        <v>45603</v>
      </c>
      <c r="E209" s="221"/>
    </row>
    <row r="210" spans="1:5">
      <c r="A210" t="s">
        <v>880</v>
      </c>
      <c r="B210" s="221">
        <v>1</v>
      </c>
      <c r="C210" s="221"/>
      <c r="D210" s="175">
        <v>45603</v>
      </c>
      <c r="E210" s="221"/>
    </row>
    <row r="211" spans="1:5">
      <c r="A211" t="s">
        <v>881</v>
      </c>
      <c r="B211" s="221">
        <v>1</v>
      </c>
      <c r="C211" s="221"/>
      <c r="D211" s="175">
        <v>45603</v>
      </c>
      <c r="E211" s="221"/>
    </row>
    <row r="212" spans="1:5">
      <c r="A212" t="s">
        <v>882</v>
      </c>
      <c r="B212" s="221">
        <v>1</v>
      </c>
      <c r="C212" s="221"/>
      <c r="D212" s="175">
        <v>45603</v>
      </c>
      <c r="E212" s="221"/>
    </row>
    <row r="213" spans="1:5">
      <c r="A213" t="s">
        <v>883</v>
      </c>
      <c r="B213" s="221">
        <v>1</v>
      </c>
      <c r="C213" s="221"/>
      <c r="D213" s="175">
        <v>45603</v>
      </c>
      <c r="E213" s="221"/>
    </row>
    <row r="214" spans="1:5">
      <c r="A214" t="s">
        <v>884</v>
      </c>
      <c r="B214" s="221">
        <v>1</v>
      </c>
      <c r="C214" s="221"/>
      <c r="D214" s="175">
        <v>45603</v>
      </c>
      <c r="E214" s="221"/>
    </row>
    <row r="215" spans="1:5">
      <c r="A215" t="s">
        <v>885</v>
      </c>
      <c r="B215" s="221">
        <v>1</v>
      </c>
      <c r="C215" s="221"/>
      <c r="D215" s="175">
        <v>45603</v>
      </c>
      <c r="E215" s="221"/>
    </row>
    <row r="216" spans="1:5">
      <c r="A216" t="s">
        <v>886</v>
      </c>
      <c r="B216" s="221">
        <v>1</v>
      </c>
      <c r="C216" s="175">
        <v>45491</v>
      </c>
      <c r="D216" s="175">
        <v>45603</v>
      </c>
      <c r="E216" s="175">
        <v>45499</v>
      </c>
    </row>
    <row r="217" spans="1:5">
      <c r="A217" t="s">
        <v>887</v>
      </c>
      <c r="B217" s="221">
        <v>1</v>
      </c>
      <c r="C217" s="175">
        <v>45491</v>
      </c>
      <c r="D217" s="175">
        <v>45603</v>
      </c>
      <c r="E217" s="175">
        <v>45499</v>
      </c>
    </row>
    <row r="218" spans="1:5">
      <c r="A218" t="s">
        <v>888</v>
      </c>
      <c r="B218" s="221">
        <v>1</v>
      </c>
      <c r="C218" s="221"/>
      <c r="D218" s="175">
        <v>45603</v>
      </c>
      <c r="E218" s="221"/>
    </row>
    <row r="219" spans="1:5">
      <c r="A219" t="s">
        <v>889</v>
      </c>
      <c r="B219" s="221">
        <v>1</v>
      </c>
      <c r="C219" s="221"/>
      <c r="D219" s="175">
        <v>45603</v>
      </c>
      <c r="E219" s="175">
        <v>45534</v>
      </c>
    </row>
    <row r="220" spans="1:5">
      <c r="A220" t="s">
        <v>890</v>
      </c>
      <c r="B220" s="221">
        <v>1</v>
      </c>
      <c r="C220" s="221"/>
      <c r="D220" s="175">
        <v>45603</v>
      </c>
      <c r="E220" s="175">
        <v>45534</v>
      </c>
    </row>
    <row r="221" spans="1:5">
      <c r="A221" t="s">
        <v>891</v>
      </c>
      <c r="B221" s="221">
        <v>1</v>
      </c>
      <c r="C221" s="175">
        <v>45471</v>
      </c>
      <c r="D221" s="175">
        <v>45603</v>
      </c>
      <c r="E221" s="175">
        <v>45534</v>
      </c>
    </row>
    <row r="222" spans="1:5">
      <c r="A222" t="s">
        <v>892</v>
      </c>
      <c r="B222" s="221">
        <v>1</v>
      </c>
      <c r="C222" s="221"/>
      <c r="D222" s="175">
        <v>45603</v>
      </c>
      <c r="E222" s="175">
        <v>45534</v>
      </c>
    </row>
    <row r="223" spans="1:5">
      <c r="A223" t="s">
        <v>893</v>
      </c>
      <c r="B223" s="221">
        <v>1</v>
      </c>
      <c r="C223" s="221"/>
      <c r="D223" s="175">
        <v>45603</v>
      </c>
      <c r="E223" s="175">
        <v>45534</v>
      </c>
    </row>
    <row r="224" spans="1:5">
      <c r="A224" t="s">
        <v>894</v>
      </c>
      <c r="B224" s="221">
        <v>1</v>
      </c>
      <c r="C224" s="221"/>
      <c r="D224" s="175">
        <v>45603</v>
      </c>
      <c r="E224" s="175">
        <v>45534</v>
      </c>
    </row>
    <row r="225" spans="1:5">
      <c r="A225" t="s">
        <v>895</v>
      </c>
      <c r="B225" s="221">
        <v>1</v>
      </c>
      <c r="C225" s="221"/>
      <c r="D225" s="175">
        <v>45603</v>
      </c>
      <c r="E225" s="175">
        <v>45534</v>
      </c>
    </row>
    <row r="226" spans="1:5">
      <c r="A226" t="s">
        <v>896</v>
      </c>
      <c r="B226" s="221">
        <v>1</v>
      </c>
      <c r="C226" s="221"/>
      <c r="D226" s="175">
        <v>45603</v>
      </c>
      <c r="E226" s="175">
        <v>45534</v>
      </c>
    </row>
    <row r="227" spans="1:5">
      <c r="A227" t="s">
        <v>897</v>
      </c>
      <c r="B227" s="221">
        <v>1</v>
      </c>
      <c r="C227" s="221"/>
      <c r="D227" s="175">
        <v>45603</v>
      </c>
      <c r="E227" s="175">
        <v>45534</v>
      </c>
    </row>
    <row r="228" spans="1:5">
      <c r="A228" t="s">
        <v>898</v>
      </c>
      <c r="B228" s="221">
        <v>1</v>
      </c>
      <c r="C228" s="221"/>
      <c r="D228" s="175">
        <v>45603</v>
      </c>
      <c r="E228" s="175">
        <v>45534</v>
      </c>
    </row>
    <row r="229" spans="1:5">
      <c r="A229" t="s">
        <v>899</v>
      </c>
      <c r="B229" s="221">
        <v>1</v>
      </c>
      <c r="C229" s="221"/>
      <c r="D229" s="175">
        <v>45603</v>
      </c>
      <c r="E229" s="175">
        <v>45534</v>
      </c>
    </row>
    <row r="230" spans="1:5">
      <c r="A230" t="s">
        <v>900</v>
      </c>
      <c r="B230" s="221">
        <v>1</v>
      </c>
      <c r="C230" s="221"/>
      <c r="D230" s="175">
        <v>45603</v>
      </c>
      <c r="E230" s="175">
        <v>45534</v>
      </c>
    </row>
    <row r="231" spans="1:5">
      <c r="A231" t="s">
        <v>901</v>
      </c>
      <c r="B231" s="221">
        <v>1</v>
      </c>
      <c r="C231" s="221"/>
      <c r="D231" s="175">
        <v>45603</v>
      </c>
      <c r="E231" s="175">
        <v>45534</v>
      </c>
    </row>
    <row r="232" spans="1:5">
      <c r="A232" t="s">
        <v>902</v>
      </c>
      <c r="B232" s="221">
        <v>1</v>
      </c>
      <c r="C232" s="221"/>
      <c r="D232" s="175">
        <v>45603</v>
      </c>
      <c r="E232" s="175">
        <v>45534</v>
      </c>
    </row>
    <row r="233" spans="1:5">
      <c r="A233" t="s">
        <v>903</v>
      </c>
      <c r="B233" s="221">
        <v>1</v>
      </c>
      <c r="C233" s="221"/>
      <c r="D233" s="175">
        <v>45603</v>
      </c>
      <c r="E233" s="175">
        <v>45534</v>
      </c>
    </row>
    <row r="234" spans="1:5">
      <c r="A234" t="s">
        <v>904</v>
      </c>
      <c r="B234" s="221">
        <v>1</v>
      </c>
      <c r="C234" s="221"/>
      <c r="D234" s="175">
        <v>45603</v>
      </c>
      <c r="E234" s="175">
        <v>45534</v>
      </c>
    </row>
    <row r="235" spans="1:5">
      <c r="A235" t="s">
        <v>905</v>
      </c>
      <c r="B235" s="221">
        <v>1</v>
      </c>
      <c r="C235" s="221"/>
      <c r="D235" s="175">
        <v>45603</v>
      </c>
      <c r="E235" s="175">
        <v>45534</v>
      </c>
    </row>
    <row r="236" spans="1:5">
      <c r="A236" t="s">
        <v>906</v>
      </c>
      <c r="B236" s="221">
        <v>1</v>
      </c>
      <c r="C236" s="221"/>
      <c r="D236" s="175">
        <v>45603</v>
      </c>
      <c r="E236" s="175">
        <v>45534</v>
      </c>
    </row>
    <row r="237" spans="1:5">
      <c r="A237" t="s">
        <v>907</v>
      </c>
      <c r="B237" s="221">
        <v>1</v>
      </c>
      <c r="C237" s="221"/>
      <c r="D237" s="175">
        <v>45603</v>
      </c>
      <c r="E237" s="175">
        <v>45534</v>
      </c>
    </row>
    <row r="238" spans="1:5">
      <c r="A238" t="s">
        <v>908</v>
      </c>
      <c r="B238" s="221">
        <v>0</v>
      </c>
      <c r="C238" s="221"/>
      <c r="D238" s="221"/>
      <c r="E238" s="221"/>
    </row>
    <row r="239" spans="1:5">
      <c r="A239" t="s">
        <v>909</v>
      </c>
      <c r="B239" s="221">
        <v>0</v>
      </c>
      <c r="C239" s="221"/>
      <c r="D239" s="221"/>
      <c r="E239" s="221"/>
    </row>
    <row r="240" spans="1:5">
      <c r="A240" t="s">
        <v>910</v>
      </c>
      <c r="B240" s="221">
        <v>0</v>
      </c>
      <c r="C240" s="221"/>
      <c r="D240" s="221"/>
      <c r="E240" s="221"/>
    </row>
    <row r="241" spans="1:5">
      <c r="A241" t="s">
        <v>911</v>
      </c>
      <c r="B241" s="221">
        <v>1</v>
      </c>
      <c r="C241" s="221"/>
      <c r="D241" s="175">
        <v>45603</v>
      </c>
      <c r="E241" s="175">
        <v>45534</v>
      </c>
    </row>
    <row r="242" spans="1:5">
      <c r="A242" t="s">
        <v>912</v>
      </c>
      <c r="B242" s="221">
        <v>1</v>
      </c>
      <c r="C242" s="221"/>
      <c r="D242" s="175">
        <v>45603</v>
      </c>
      <c r="E242" s="175">
        <v>45534</v>
      </c>
    </row>
    <row r="243" spans="1:5">
      <c r="A243" t="s">
        <v>913</v>
      </c>
      <c r="B243" s="221">
        <v>1</v>
      </c>
      <c r="C243" s="221"/>
      <c r="D243" s="175">
        <v>45603</v>
      </c>
      <c r="E243" s="175">
        <v>45534</v>
      </c>
    </row>
    <row r="244" spans="1:5">
      <c r="A244" t="s">
        <v>914</v>
      </c>
      <c r="B244" s="221">
        <v>1</v>
      </c>
      <c r="C244" s="221"/>
      <c r="D244" s="175">
        <v>45603</v>
      </c>
      <c r="E244" s="175">
        <v>45534</v>
      </c>
    </row>
    <row r="245" spans="1:5">
      <c r="A245" t="s">
        <v>915</v>
      </c>
      <c r="B245" s="221">
        <v>1</v>
      </c>
      <c r="C245" s="221"/>
      <c r="D245" s="175">
        <v>45603</v>
      </c>
      <c r="E245" s="175">
        <v>45534</v>
      </c>
    </row>
    <row r="246" spans="1:5">
      <c r="A246" t="s">
        <v>916</v>
      </c>
      <c r="B246" s="221">
        <v>1</v>
      </c>
      <c r="C246" s="221"/>
      <c r="D246" s="175">
        <v>45603</v>
      </c>
      <c r="E246" s="175">
        <v>45534</v>
      </c>
    </row>
    <row r="247" spans="1:5">
      <c r="A247" t="s">
        <v>917</v>
      </c>
      <c r="B247" s="221">
        <v>1</v>
      </c>
      <c r="C247" s="221"/>
      <c r="D247" s="175">
        <v>45603</v>
      </c>
      <c r="E247" s="175">
        <v>45534</v>
      </c>
    </row>
    <row r="248" spans="1:5">
      <c r="A248" t="s">
        <v>918</v>
      </c>
      <c r="B248" s="221">
        <v>1</v>
      </c>
      <c r="C248" s="221"/>
      <c r="D248" s="175">
        <v>45603</v>
      </c>
      <c r="E248" s="175">
        <v>45534</v>
      </c>
    </row>
    <row r="249" spans="1:5">
      <c r="A249" t="s">
        <v>919</v>
      </c>
      <c r="B249" s="221">
        <v>1</v>
      </c>
      <c r="C249" s="221"/>
      <c r="D249" s="175">
        <v>45603</v>
      </c>
      <c r="E249" s="175">
        <v>45534</v>
      </c>
    </row>
    <row r="250" spans="1:5">
      <c r="A250" t="s">
        <v>920</v>
      </c>
      <c r="B250" s="221">
        <v>1</v>
      </c>
      <c r="C250" s="221"/>
      <c r="D250" s="175">
        <v>45603</v>
      </c>
      <c r="E250" s="175">
        <v>45534</v>
      </c>
    </row>
    <row r="251" spans="1:5">
      <c r="A251" t="s">
        <v>921</v>
      </c>
      <c r="B251" s="221">
        <v>1</v>
      </c>
      <c r="C251" s="221"/>
      <c r="D251" s="175">
        <v>45603</v>
      </c>
      <c r="E251" s="175">
        <v>45534</v>
      </c>
    </row>
    <row r="252" spans="1:5">
      <c r="A252" t="s">
        <v>922</v>
      </c>
      <c r="B252" s="221">
        <v>1</v>
      </c>
      <c r="C252" s="221"/>
      <c r="D252" s="175">
        <v>45603</v>
      </c>
      <c r="E252" s="175">
        <v>45534</v>
      </c>
    </row>
    <row r="253" spans="1:5">
      <c r="A253" t="s">
        <v>923</v>
      </c>
      <c r="B253" s="221">
        <v>1</v>
      </c>
      <c r="C253" s="221"/>
      <c r="D253" s="175">
        <v>45603</v>
      </c>
      <c r="E253" s="175">
        <v>45534</v>
      </c>
    </row>
    <row r="254" spans="1:5">
      <c r="A254" t="s">
        <v>924</v>
      </c>
      <c r="B254" s="221">
        <v>1</v>
      </c>
      <c r="C254" s="221"/>
      <c r="D254" s="175">
        <v>45603</v>
      </c>
      <c r="E254" s="175">
        <v>45534</v>
      </c>
    </row>
    <row r="255" spans="1:5">
      <c r="A255" t="s">
        <v>925</v>
      </c>
      <c r="B255" s="221">
        <v>1</v>
      </c>
      <c r="C255" s="221"/>
      <c r="D255" s="175">
        <v>45603</v>
      </c>
      <c r="E255" s="175">
        <v>45534</v>
      </c>
    </row>
    <row r="256" spans="1:5">
      <c r="A256" t="s">
        <v>926</v>
      </c>
      <c r="B256" s="221">
        <v>1</v>
      </c>
      <c r="C256" s="221"/>
      <c r="D256" s="175">
        <v>45603</v>
      </c>
      <c r="E256" s="175">
        <v>45534</v>
      </c>
    </row>
    <row r="257" spans="1:5">
      <c r="A257" t="s">
        <v>927</v>
      </c>
      <c r="B257" s="221">
        <v>1</v>
      </c>
      <c r="C257" s="221"/>
      <c r="D257" s="175">
        <v>45603</v>
      </c>
      <c r="E257" s="175">
        <v>45534</v>
      </c>
    </row>
    <row r="258" spans="1:5">
      <c r="A258" t="s">
        <v>928</v>
      </c>
      <c r="B258" s="221">
        <v>1</v>
      </c>
      <c r="C258" s="221"/>
      <c r="D258" s="175">
        <v>45603</v>
      </c>
      <c r="E258" s="175">
        <v>45534</v>
      </c>
    </row>
    <row r="259" spans="1:5">
      <c r="A259" t="s">
        <v>929</v>
      </c>
      <c r="B259" s="221">
        <v>1</v>
      </c>
      <c r="C259" s="221"/>
      <c r="D259" s="175">
        <v>45603</v>
      </c>
      <c r="E259" s="175">
        <v>45534</v>
      </c>
    </row>
    <row r="260" spans="1:5">
      <c r="A260" t="s">
        <v>930</v>
      </c>
      <c r="B260" s="221">
        <v>1</v>
      </c>
      <c r="C260" s="221"/>
      <c r="D260" s="175">
        <v>45603</v>
      </c>
      <c r="E260" s="175">
        <v>45534</v>
      </c>
    </row>
    <row r="261" spans="1:5">
      <c r="A261" t="s">
        <v>931</v>
      </c>
      <c r="B261" s="221">
        <v>1</v>
      </c>
      <c r="C261" s="221"/>
      <c r="D261" s="175">
        <v>45603</v>
      </c>
      <c r="E261" s="175">
        <v>45534</v>
      </c>
    </row>
    <row r="262" spans="1:5">
      <c r="A262" t="s">
        <v>932</v>
      </c>
      <c r="B262" s="221">
        <v>1</v>
      </c>
      <c r="C262" s="221"/>
      <c r="D262" s="175">
        <v>45603</v>
      </c>
      <c r="E262" s="175">
        <v>45534</v>
      </c>
    </row>
    <row r="263" spans="1:5">
      <c r="A263" t="s">
        <v>933</v>
      </c>
      <c r="B263" s="221">
        <v>1</v>
      </c>
      <c r="C263" s="221"/>
      <c r="D263" s="175">
        <v>45603</v>
      </c>
      <c r="E263" s="175">
        <v>45534</v>
      </c>
    </row>
    <row r="264" spans="1:5">
      <c r="A264" t="s">
        <v>934</v>
      </c>
      <c r="B264" s="221">
        <v>1</v>
      </c>
      <c r="C264" s="221"/>
      <c r="D264" s="175">
        <v>45603</v>
      </c>
      <c r="E264" s="175">
        <v>45534</v>
      </c>
    </row>
    <row r="265" spans="1:5">
      <c r="A265" t="s">
        <v>935</v>
      </c>
      <c r="B265" s="221">
        <v>1</v>
      </c>
      <c r="C265" s="221"/>
      <c r="D265" s="175">
        <v>45603</v>
      </c>
      <c r="E265" s="175">
        <v>45534</v>
      </c>
    </row>
    <row r="266" spans="1:5">
      <c r="A266" t="s">
        <v>936</v>
      </c>
      <c r="B266" s="221">
        <v>1</v>
      </c>
      <c r="C266" s="221"/>
      <c r="D266" s="175">
        <v>45603</v>
      </c>
      <c r="E266" s="175">
        <v>45534</v>
      </c>
    </row>
    <row r="267" spans="1:5">
      <c r="A267" t="s">
        <v>937</v>
      </c>
      <c r="B267" s="221">
        <v>1</v>
      </c>
      <c r="C267" s="221"/>
      <c r="D267" s="175">
        <v>45603</v>
      </c>
      <c r="E267" s="175">
        <v>45534</v>
      </c>
    </row>
    <row r="268" spans="1:5">
      <c r="A268" t="s">
        <v>938</v>
      </c>
      <c r="B268" s="221">
        <v>1</v>
      </c>
      <c r="C268" s="221"/>
      <c r="D268" s="175">
        <v>45603</v>
      </c>
      <c r="E268" s="175">
        <v>45534</v>
      </c>
    </row>
    <row r="269" spans="1:5">
      <c r="A269" t="s">
        <v>939</v>
      </c>
      <c r="B269" s="221">
        <v>1</v>
      </c>
      <c r="C269" s="221"/>
      <c r="D269" s="175">
        <v>45603</v>
      </c>
      <c r="E269" s="175">
        <v>45534</v>
      </c>
    </row>
    <row r="270" spans="1:5">
      <c r="A270" t="s">
        <v>940</v>
      </c>
      <c r="B270" s="221">
        <v>1</v>
      </c>
      <c r="C270" s="221"/>
      <c r="D270" s="175">
        <v>45603</v>
      </c>
      <c r="E270" s="175">
        <v>45534</v>
      </c>
    </row>
    <row r="271" spans="1:5">
      <c r="A271" t="s">
        <v>941</v>
      </c>
      <c r="B271" s="221">
        <v>1</v>
      </c>
      <c r="C271" s="221"/>
      <c r="D271" s="175">
        <v>45603</v>
      </c>
      <c r="E271" s="175">
        <v>45534</v>
      </c>
    </row>
    <row r="272" spans="1:5">
      <c r="A272" t="s">
        <v>942</v>
      </c>
      <c r="B272" s="221">
        <v>1</v>
      </c>
      <c r="C272" s="221"/>
      <c r="D272" s="175">
        <v>45603</v>
      </c>
      <c r="E272" s="175">
        <v>45534</v>
      </c>
    </row>
    <row r="273" spans="1:5">
      <c r="A273" t="s">
        <v>943</v>
      </c>
      <c r="B273" s="221">
        <v>1</v>
      </c>
      <c r="C273" s="221"/>
      <c r="D273" s="175">
        <v>45603</v>
      </c>
      <c r="E273" s="175">
        <v>45534</v>
      </c>
    </row>
    <row r="274" spans="1:5">
      <c r="A274" t="s">
        <v>944</v>
      </c>
      <c r="B274" s="221">
        <v>1</v>
      </c>
      <c r="C274" s="221"/>
      <c r="D274" s="175">
        <v>45603</v>
      </c>
      <c r="E274" s="175">
        <v>45534</v>
      </c>
    </row>
    <row r="275" spans="1:5">
      <c r="A275" t="s">
        <v>945</v>
      </c>
      <c r="B275" s="221">
        <v>1</v>
      </c>
      <c r="C275" s="221"/>
      <c r="D275" s="175">
        <v>45603</v>
      </c>
      <c r="E275" s="175">
        <v>45534</v>
      </c>
    </row>
    <row r="276" spans="1:5">
      <c r="A276" t="s">
        <v>946</v>
      </c>
      <c r="B276" s="221">
        <v>1</v>
      </c>
      <c r="C276" s="221"/>
      <c r="D276" s="175">
        <v>45603</v>
      </c>
      <c r="E276" s="175">
        <v>45534</v>
      </c>
    </row>
    <row r="277" spans="1:5">
      <c r="A277" t="s">
        <v>947</v>
      </c>
      <c r="B277" s="221">
        <v>1</v>
      </c>
      <c r="C277" s="221"/>
      <c r="D277" s="175">
        <v>45603</v>
      </c>
      <c r="E277" s="175">
        <v>45534</v>
      </c>
    </row>
    <row r="278" spans="1:5">
      <c r="A278" t="s">
        <v>948</v>
      </c>
      <c r="B278" s="221">
        <v>1</v>
      </c>
      <c r="C278" s="221"/>
      <c r="D278" s="175">
        <v>45603</v>
      </c>
      <c r="E278" s="175">
        <v>45534</v>
      </c>
    </row>
    <row r="279" spans="1:5">
      <c r="A279" t="s">
        <v>949</v>
      </c>
      <c r="B279" s="221">
        <v>1</v>
      </c>
      <c r="C279" s="221"/>
      <c r="D279" s="175">
        <v>45603</v>
      </c>
      <c r="E279" s="175">
        <v>45534</v>
      </c>
    </row>
    <row r="280" spans="1:5">
      <c r="A280" t="s">
        <v>950</v>
      </c>
      <c r="B280" s="221">
        <v>1</v>
      </c>
      <c r="C280" s="221"/>
      <c r="D280" s="175">
        <v>45603</v>
      </c>
      <c r="E280" s="175">
        <v>45534</v>
      </c>
    </row>
    <row r="281" spans="1:5">
      <c r="A281" t="s">
        <v>951</v>
      </c>
      <c r="B281" s="221">
        <v>1</v>
      </c>
      <c r="C281" s="221"/>
      <c r="D281" s="175">
        <v>45603</v>
      </c>
      <c r="E281" s="175">
        <v>45534</v>
      </c>
    </row>
    <row r="282" spans="1:5">
      <c r="A282" t="s">
        <v>952</v>
      </c>
      <c r="B282" s="221">
        <v>1</v>
      </c>
      <c r="C282" s="221"/>
      <c r="D282" s="175">
        <v>45603</v>
      </c>
      <c r="E282" s="175">
        <v>45534</v>
      </c>
    </row>
    <row r="283" spans="1:5">
      <c r="A283" t="s">
        <v>953</v>
      </c>
      <c r="B283" s="221">
        <v>1</v>
      </c>
      <c r="C283" s="221"/>
      <c r="D283" s="175">
        <v>45603</v>
      </c>
      <c r="E283" s="175">
        <v>45534</v>
      </c>
    </row>
    <row r="284" spans="1:5">
      <c r="A284" t="s">
        <v>954</v>
      </c>
      <c r="B284" s="221">
        <v>1</v>
      </c>
      <c r="C284" s="221"/>
      <c r="D284" s="175">
        <v>45603</v>
      </c>
      <c r="E284" s="175">
        <v>45534</v>
      </c>
    </row>
    <row r="285" spans="1:5">
      <c r="A285" t="s">
        <v>955</v>
      </c>
      <c r="B285" s="221">
        <v>1</v>
      </c>
      <c r="C285" s="221"/>
      <c r="D285" s="175">
        <v>45603</v>
      </c>
      <c r="E285" s="175">
        <v>45534</v>
      </c>
    </row>
    <row r="286" spans="1:5">
      <c r="A286" t="s">
        <v>956</v>
      </c>
      <c r="B286" s="221">
        <v>1</v>
      </c>
      <c r="C286" s="221"/>
      <c r="D286" s="175">
        <v>45603</v>
      </c>
      <c r="E286" s="175">
        <v>45534</v>
      </c>
    </row>
    <row r="287" spans="1:5">
      <c r="A287" t="s">
        <v>957</v>
      </c>
      <c r="B287" s="221">
        <v>1</v>
      </c>
      <c r="C287" s="221"/>
      <c r="D287" s="175">
        <v>45603</v>
      </c>
      <c r="E287" s="175">
        <v>45534</v>
      </c>
    </row>
    <row r="288" spans="1:5">
      <c r="A288" t="s">
        <v>958</v>
      </c>
      <c r="B288" s="221">
        <v>1</v>
      </c>
      <c r="C288" s="221"/>
      <c r="D288" s="175">
        <v>45603</v>
      </c>
      <c r="E288" s="175">
        <v>45534</v>
      </c>
    </row>
    <row r="289" spans="1:5">
      <c r="A289" t="s">
        <v>959</v>
      </c>
      <c r="B289" s="221">
        <v>1</v>
      </c>
      <c r="C289" s="221"/>
      <c r="D289" s="175">
        <v>45603</v>
      </c>
      <c r="E289" s="221"/>
    </row>
    <row r="290" spans="1:5">
      <c r="A290" t="s">
        <v>960</v>
      </c>
      <c r="B290" s="221">
        <v>1</v>
      </c>
      <c r="C290" s="221"/>
      <c r="D290" s="175">
        <v>45603</v>
      </c>
      <c r="E290" s="221"/>
    </row>
    <row r="291" spans="1:5">
      <c r="A291" t="s">
        <v>961</v>
      </c>
      <c r="B291" s="221">
        <v>1</v>
      </c>
      <c r="C291" s="221"/>
      <c r="D291" s="175">
        <v>45603</v>
      </c>
      <c r="E291" s="221"/>
    </row>
    <row r="292" spans="1:5">
      <c r="A292" t="s">
        <v>962</v>
      </c>
      <c r="B292" s="221">
        <v>1</v>
      </c>
      <c r="C292" s="221"/>
      <c r="D292" s="175">
        <v>45603</v>
      </c>
      <c r="E292" s="221"/>
    </row>
    <row r="293" spans="1:5">
      <c r="A293" t="s">
        <v>963</v>
      </c>
      <c r="B293" s="221">
        <v>1</v>
      </c>
      <c r="C293" s="221"/>
      <c r="D293" s="175">
        <v>45603</v>
      </c>
      <c r="E293" s="221"/>
    </row>
    <row r="294" spans="1:5">
      <c r="A294" t="s">
        <v>964</v>
      </c>
      <c r="B294" s="221">
        <v>1</v>
      </c>
      <c r="C294" s="221"/>
      <c r="D294" s="175">
        <v>45603</v>
      </c>
      <c r="E294" s="221"/>
    </row>
    <row r="295" spans="1:5">
      <c r="A295" t="s">
        <v>965</v>
      </c>
      <c r="B295" s="221">
        <v>1</v>
      </c>
      <c r="C295" s="221"/>
      <c r="D295" s="175">
        <v>45603</v>
      </c>
      <c r="E295" s="221"/>
    </row>
    <row r="296" spans="1:5">
      <c r="A296" t="s">
        <v>966</v>
      </c>
      <c r="B296" s="221">
        <v>1</v>
      </c>
      <c r="C296" s="221"/>
      <c r="D296" s="221"/>
      <c r="E296" s="221"/>
    </row>
    <row r="297" spans="1:5">
      <c r="A297" t="s">
        <v>967</v>
      </c>
      <c r="B297" s="221">
        <v>1</v>
      </c>
      <c r="C297" s="221"/>
      <c r="D297" s="221"/>
      <c r="E297" s="221"/>
    </row>
    <row r="298" spans="1:5">
      <c r="A298" t="s">
        <v>968</v>
      </c>
      <c r="B298" s="221">
        <v>1</v>
      </c>
      <c r="C298" s="221"/>
      <c r="D298" s="221"/>
      <c r="E298" s="221"/>
    </row>
    <row r="299" spans="1:5">
      <c r="A299" t="s">
        <v>969</v>
      </c>
      <c r="B299" s="221">
        <v>1</v>
      </c>
      <c r="C299" s="221"/>
      <c r="D299" s="221"/>
      <c r="E299" s="221"/>
    </row>
    <row r="300" spans="1:5">
      <c r="A300" t="s">
        <v>970</v>
      </c>
      <c r="B300" s="221">
        <v>7</v>
      </c>
      <c r="C300" s="175">
        <v>45569</v>
      </c>
      <c r="D300" s="175">
        <v>45621</v>
      </c>
      <c r="E300" s="221"/>
    </row>
    <row r="301" spans="1:5">
      <c r="A301" t="s">
        <v>971</v>
      </c>
      <c r="B301" s="221">
        <v>7</v>
      </c>
      <c r="C301" s="175">
        <v>45569</v>
      </c>
      <c r="D301" s="175">
        <v>45621</v>
      </c>
      <c r="E301" s="221"/>
    </row>
    <row r="302" spans="1:5">
      <c r="A302" t="s">
        <v>972</v>
      </c>
      <c r="B302" s="221">
        <v>1</v>
      </c>
      <c r="C302" s="221"/>
      <c r="D302" s="221"/>
      <c r="E302" s="221"/>
    </row>
    <row r="303" spans="1:5">
      <c r="A303" t="s">
        <v>973</v>
      </c>
      <c r="B303" s="221">
        <v>7</v>
      </c>
      <c r="C303" s="175">
        <v>45569</v>
      </c>
      <c r="D303" s="175">
        <v>45621</v>
      </c>
      <c r="E303" s="221"/>
    </row>
    <row r="304" spans="1:5">
      <c r="A304" t="s">
        <v>974</v>
      </c>
      <c r="B304" s="221">
        <v>7</v>
      </c>
      <c r="C304" s="175">
        <v>45569</v>
      </c>
      <c r="D304" s="175">
        <v>45621</v>
      </c>
      <c r="E304" s="221"/>
    </row>
    <row r="305" spans="1:5">
      <c r="A305" t="s">
        <v>975</v>
      </c>
      <c r="B305" s="221">
        <v>7</v>
      </c>
      <c r="C305" s="175">
        <v>45569</v>
      </c>
      <c r="D305" s="175">
        <v>45600</v>
      </c>
      <c r="E305" s="175">
        <v>45601</v>
      </c>
    </row>
    <row r="306" spans="1:5">
      <c r="A306" t="s">
        <v>976</v>
      </c>
      <c r="B306" s="221">
        <v>7</v>
      </c>
      <c r="C306" s="175">
        <v>45569</v>
      </c>
      <c r="D306" s="175">
        <v>45600</v>
      </c>
      <c r="E306" s="175">
        <v>45601</v>
      </c>
    </row>
    <row r="307" spans="1:5">
      <c r="A307" t="s">
        <v>977</v>
      </c>
      <c r="B307" s="221">
        <v>1</v>
      </c>
      <c r="C307" s="175">
        <v>45569</v>
      </c>
      <c r="D307" s="175">
        <v>45600</v>
      </c>
      <c r="E307" s="175">
        <v>45601</v>
      </c>
    </row>
    <row r="308" spans="1:5">
      <c r="A308" t="s">
        <v>978</v>
      </c>
      <c r="B308" s="221">
        <v>1</v>
      </c>
      <c r="C308" s="221"/>
      <c r="D308" s="221"/>
      <c r="E308" s="221"/>
    </row>
    <row r="309" spans="1:5">
      <c r="A309" t="s">
        <v>979</v>
      </c>
      <c r="B309" s="221">
        <v>7</v>
      </c>
      <c r="C309" s="175">
        <v>45569</v>
      </c>
      <c r="D309" s="175">
        <v>45600</v>
      </c>
      <c r="E309" s="175">
        <v>45601</v>
      </c>
    </row>
    <row r="310" spans="1:5">
      <c r="A310" t="s">
        <v>980</v>
      </c>
      <c r="B310" s="221">
        <v>7</v>
      </c>
      <c r="C310" s="175">
        <v>45569</v>
      </c>
      <c r="D310" s="175">
        <v>45600</v>
      </c>
      <c r="E310" s="175">
        <v>45601</v>
      </c>
    </row>
    <row r="311" spans="1:5">
      <c r="A311" t="s">
        <v>981</v>
      </c>
      <c r="B311" s="221">
        <v>1</v>
      </c>
      <c r="C311" s="221"/>
      <c r="D311" s="221"/>
      <c r="E311" s="221"/>
    </row>
    <row r="312" spans="1:5">
      <c r="A312" t="s">
        <v>982</v>
      </c>
      <c r="B312" s="221">
        <v>7</v>
      </c>
      <c r="C312" s="175">
        <v>45569</v>
      </c>
      <c r="D312" s="175">
        <v>45600</v>
      </c>
      <c r="E312" s="175">
        <v>45601</v>
      </c>
    </row>
    <row r="313" spans="1:5">
      <c r="A313" t="s">
        <v>983</v>
      </c>
      <c r="B313" s="221">
        <v>7</v>
      </c>
      <c r="C313" s="175">
        <v>45569</v>
      </c>
      <c r="D313" s="175">
        <v>45600</v>
      </c>
      <c r="E313" s="175">
        <v>45601</v>
      </c>
    </row>
    <row r="314" spans="1:5">
      <c r="A314" t="s">
        <v>984</v>
      </c>
      <c r="B314" s="221">
        <v>1</v>
      </c>
      <c r="C314" s="175">
        <v>45569</v>
      </c>
      <c r="D314" s="175">
        <v>45600</v>
      </c>
      <c r="E314" s="175">
        <v>45601</v>
      </c>
    </row>
    <row r="315" spans="1:5">
      <c r="A315" t="s">
        <v>985</v>
      </c>
      <c r="B315" s="221">
        <v>7</v>
      </c>
      <c r="C315" s="175">
        <v>45561</v>
      </c>
      <c r="D315" s="175">
        <v>45614</v>
      </c>
      <c r="E315" s="221"/>
    </row>
    <row r="316" spans="1:5">
      <c r="A316" t="s">
        <v>986</v>
      </c>
      <c r="B316" s="221">
        <v>7</v>
      </c>
      <c r="C316" s="175">
        <v>45561</v>
      </c>
      <c r="D316" s="175">
        <v>45614</v>
      </c>
      <c r="E316" s="221"/>
    </row>
    <row r="317" spans="1:5">
      <c r="A317" t="s">
        <v>987</v>
      </c>
      <c r="B317" s="221">
        <v>7</v>
      </c>
      <c r="C317" s="175">
        <v>45561</v>
      </c>
      <c r="D317" s="175">
        <v>45614</v>
      </c>
      <c r="E317" s="221"/>
    </row>
    <row r="318" spans="1:5">
      <c r="A318" t="s">
        <v>988</v>
      </c>
      <c r="B318" s="221">
        <v>7</v>
      </c>
      <c r="C318" s="175">
        <v>45561</v>
      </c>
      <c r="D318" s="175">
        <v>45614</v>
      </c>
      <c r="E318" s="221"/>
    </row>
    <row r="319" spans="1:5">
      <c r="A319" t="s">
        <v>989</v>
      </c>
      <c r="B319" s="221">
        <v>7</v>
      </c>
      <c r="C319" s="175">
        <v>45561</v>
      </c>
      <c r="D319" s="175">
        <v>45614</v>
      </c>
      <c r="E319" s="221"/>
    </row>
    <row r="320" spans="1:5">
      <c r="A320" t="s">
        <v>990</v>
      </c>
      <c r="B320" s="221">
        <v>7</v>
      </c>
      <c r="C320" s="175">
        <v>45561</v>
      </c>
      <c r="D320" s="175">
        <v>45614</v>
      </c>
      <c r="E320" s="221"/>
    </row>
    <row r="321" spans="1:5">
      <c r="A321" t="s">
        <v>991</v>
      </c>
      <c r="B321" s="221">
        <v>7</v>
      </c>
      <c r="C321" s="175">
        <v>45561</v>
      </c>
      <c r="D321" s="175">
        <v>45614</v>
      </c>
      <c r="E321" s="221"/>
    </row>
    <row r="322" spans="1:5">
      <c r="A322" t="s">
        <v>992</v>
      </c>
      <c r="B322" s="221">
        <v>7</v>
      </c>
      <c r="C322" s="175">
        <v>45561</v>
      </c>
      <c r="D322" s="175">
        <v>45614</v>
      </c>
      <c r="E322" s="221"/>
    </row>
    <row r="323" spans="1:5">
      <c r="A323" t="s">
        <v>993</v>
      </c>
      <c r="B323" s="221">
        <v>7</v>
      </c>
      <c r="C323" s="175">
        <v>45561</v>
      </c>
      <c r="D323" s="175">
        <v>45614</v>
      </c>
      <c r="E323" s="221"/>
    </row>
    <row r="324" spans="1:5">
      <c r="A324" t="s">
        <v>994</v>
      </c>
      <c r="B324" s="221">
        <v>7</v>
      </c>
      <c r="C324" s="175">
        <v>45561</v>
      </c>
      <c r="D324" s="175">
        <v>45614</v>
      </c>
      <c r="E324" s="221"/>
    </row>
    <row r="325" spans="1:5">
      <c r="A325" t="s">
        <v>995</v>
      </c>
      <c r="B325" s="221">
        <v>7</v>
      </c>
      <c r="C325" s="175">
        <v>45561</v>
      </c>
      <c r="D325" s="175">
        <v>45614</v>
      </c>
      <c r="E325" s="221"/>
    </row>
    <row r="326" spans="1:5">
      <c r="A326" t="s">
        <v>996</v>
      </c>
      <c r="B326" s="221">
        <v>7</v>
      </c>
      <c r="C326" s="175">
        <v>45561</v>
      </c>
      <c r="D326" s="175">
        <v>45614</v>
      </c>
      <c r="E326" s="221"/>
    </row>
    <row r="327" spans="1:5">
      <c r="A327" t="s">
        <v>997</v>
      </c>
      <c r="B327" s="221">
        <v>7</v>
      </c>
      <c r="C327" s="175">
        <v>45561</v>
      </c>
      <c r="D327" s="175">
        <v>45614</v>
      </c>
      <c r="E327" s="221"/>
    </row>
    <row r="328" spans="1:5">
      <c r="A328" t="s">
        <v>998</v>
      </c>
      <c r="B328" s="221">
        <v>7</v>
      </c>
      <c r="C328" s="175">
        <v>45561</v>
      </c>
      <c r="D328" s="175">
        <v>45614</v>
      </c>
      <c r="E328" s="221"/>
    </row>
    <row r="329" spans="1:5">
      <c r="A329" t="s">
        <v>999</v>
      </c>
      <c r="B329" s="221">
        <v>7</v>
      </c>
      <c r="C329" s="175">
        <v>45561</v>
      </c>
      <c r="D329" s="175">
        <v>45614</v>
      </c>
      <c r="E329" s="221"/>
    </row>
    <row r="330" spans="1:5">
      <c r="A330" t="s">
        <v>1000</v>
      </c>
      <c r="B330" s="221">
        <v>7</v>
      </c>
      <c r="C330" s="175">
        <v>45553</v>
      </c>
      <c r="D330" s="175">
        <v>45614</v>
      </c>
      <c r="E330" s="221"/>
    </row>
    <row r="331" spans="1:5">
      <c r="A331" t="s">
        <v>1001</v>
      </c>
      <c r="B331" s="221">
        <v>7</v>
      </c>
      <c r="C331" s="175">
        <v>45553</v>
      </c>
      <c r="D331" s="175">
        <v>45614</v>
      </c>
      <c r="E331" s="221"/>
    </row>
    <row r="332" spans="1:5">
      <c r="A332" t="s">
        <v>1002</v>
      </c>
      <c r="B332" s="221">
        <v>7</v>
      </c>
      <c r="C332" s="175">
        <v>45569</v>
      </c>
      <c r="D332" s="175">
        <v>45624</v>
      </c>
      <c r="E332" s="221"/>
    </row>
    <row r="333" spans="1:5">
      <c r="A333" t="s">
        <v>1003</v>
      </c>
      <c r="B333" s="221">
        <v>7</v>
      </c>
      <c r="C333" s="175">
        <v>45569</v>
      </c>
      <c r="D333" s="175">
        <v>45624</v>
      </c>
      <c r="E333" s="221"/>
    </row>
    <row r="334" spans="1:5">
      <c r="A334" t="s">
        <v>1004</v>
      </c>
      <c r="B334" s="221">
        <v>1</v>
      </c>
      <c r="C334" s="175">
        <v>45512</v>
      </c>
      <c r="D334" s="221"/>
      <c r="E334" s="221"/>
    </row>
    <row r="335" spans="1:5">
      <c r="A335" t="s">
        <v>1005</v>
      </c>
      <c r="B335" s="221">
        <v>7</v>
      </c>
      <c r="C335" s="175">
        <v>45569</v>
      </c>
      <c r="D335" s="175">
        <v>45614</v>
      </c>
      <c r="E335" s="221"/>
    </row>
    <row r="336" spans="1:5">
      <c r="A336" t="s">
        <v>1006</v>
      </c>
      <c r="B336" s="221">
        <v>7</v>
      </c>
      <c r="C336" s="175">
        <v>45553</v>
      </c>
      <c r="D336" s="175">
        <v>45614</v>
      </c>
      <c r="E336" s="221"/>
    </row>
    <row r="337" spans="1:5">
      <c r="A337" t="s">
        <v>1007</v>
      </c>
      <c r="B337" s="221">
        <v>7</v>
      </c>
      <c r="C337" s="175">
        <v>45553</v>
      </c>
      <c r="D337" s="175">
        <v>45614</v>
      </c>
      <c r="E337" s="221"/>
    </row>
    <row r="338" spans="1:5">
      <c r="A338" t="s">
        <v>1008</v>
      </c>
      <c r="B338" s="221">
        <v>7</v>
      </c>
      <c r="C338" s="175">
        <v>45569</v>
      </c>
      <c r="D338" s="175">
        <v>45624</v>
      </c>
      <c r="E338" s="221"/>
    </row>
    <row r="339" spans="1:5">
      <c r="A339" t="s">
        <v>1009</v>
      </c>
      <c r="B339" s="221">
        <v>7</v>
      </c>
      <c r="C339" s="175">
        <v>45569</v>
      </c>
      <c r="D339" s="175">
        <v>45624</v>
      </c>
      <c r="E339" s="221"/>
    </row>
    <row r="340" spans="1:5">
      <c r="A340" t="s">
        <v>1010</v>
      </c>
      <c r="B340" s="221">
        <v>7</v>
      </c>
      <c r="C340" s="175">
        <v>45569</v>
      </c>
      <c r="D340" s="175">
        <v>45621</v>
      </c>
      <c r="E340" s="221"/>
    </row>
    <row r="341" spans="1:5">
      <c r="A341" t="s">
        <v>1011</v>
      </c>
      <c r="B341" s="221">
        <v>7</v>
      </c>
      <c r="C341" s="175">
        <v>45569</v>
      </c>
      <c r="D341" s="175">
        <v>45621</v>
      </c>
      <c r="E341" s="221"/>
    </row>
    <row r="342" spans="1:5">
      <c r="A342" t="s">
        <v>1012</v>
      </c>
      <c r="B342" s="221">
        <v>7</v>
      </c>
      <c r="C342" s="175">
        <v>45569</v>
      </c>
      <c r="D342" s="175">
        <v>45621</v>
      </c>
      <c r="E342" s="221"/>
    </row>
    <row r="343" spans="1:5">
      <c r="A343" t="s">
        <v>1013</v>
      </c>
      <c r="B343" s="221">
        <v>1</v>
      </c>
      <c r="C343" s="221"/>
      <c r="D343" s="221"/>
      <c r="E343" s="221"/>
    </row>
    <row r="344" spans="1:5">
      <c r="A344" t="s">
        <v>1014</v>
      </c>
      <c r="B344" s="221">
        <v>7</v>
      </c>
      <c r="C344" s="175">
        <v>45569</v>
      </c>
      <c r="D344" s="175">
        <v>45621</v>
      </c>
      <c r="E344" s="221"/>
    </row>
    <row r="345" spans="1:5">
      <c r="A345" t="s">
        <v>1015</v>
      </c>
      <c r="B345" s="221">
        <v>7</v>
      </c>
      <c r="C345" s="175">
        <v>45569</v>
      </c>
      <c r="D345" s="175">
        <v>45621</v>
      </c>
      <c r="E345" s="221"/>
    </row>
    <row r="346" spans="1:5">
      <c r="A346" t="s">
        <v>1016</v>
      </c>
      <c r="B346" s="221">
        <v>7</v>
      </c>
      <c r="C346" s="175">
        <v>45569</v>
      </c>
      <c r="D346" s="175">
        <v>45621</v>
      </c>
      <c r="E346" s="221"/>
    </row>
    <row r="347" spans="1:5">
      <c r="A347" t="s">
        <v>1017</v>
      </c>
      <c r="B347" s="221">
        <v>1</v>
      </c>
      <c r="C347" s="221"/>
      <c r="D347" s="221"/>
      <c r="E347" s="221"/>
    </row>
    <row r="348" spans="1:5">
      <c r="A348" t="s">
        <v>1018</v>
      </c>
      <c r="B348" s="221">
        <v>1</v>
      </c>
      <c r="C348" s="221"/>
      <c r="D348" s="221"/>
      <c r="E348" s="221"/>
    </row>
    <row r="349" spans="1:5">
      <c r="A349" t="s">
        <v>1019</v>
      </c>
      <c r="B349" s="221">
        <v>1</v>
      </c>
      <c r="C349" s="221"/>
      <c r="D349" s="221"/>
      <c r="E349" s="221"/>
    </row>
    <row r="350" spans="1:5">
      <c r="A350" t="s">
        <v>1020</v>
      </c>
      <c r="B350" s="221">
        <v>1</v>
      </c>
      <c r="C350" s="221"/>
      <c r="D350" s="221"/>
      <c r="E350" s="221"/>
    </row>
    <row r="351" spans="1:5">
      <c r="A351" t="s">
        <v>1021</v>
      </c>
      <c r="B351" s="221">
        <v>1</v>
      </c>
      <c r="C351" s="221"/>
      <c r="D351" s="221"/>
      <c r="E351" s="221"/>
    </row>
    <row r="352" spans="1:5">
      <c r="A352" t="s">
        <v>1022</v>
      </c>
      <c r="B352" s="221">
        <v>7</v>
      </c>
      <c r="C352" s="175">
        <v>45559</v>
      </c>
      <c r="D352" s="175">
        <v>45607</v>
      </c>
      <c r="E352" s="221"/>
    </row>
    <row r="353" spans="1:5">
      <c r="A353" t="s">
        <v>1023</v>
      </c>
      <c r="B353" s="221">
        <v>7</v>
      </c>
      <c r="C353" s="175">
        <v>45560</v>
      </c>
      <c r="D353" s="175">
        <v>45607</v>
      </c>
      <c r="E353" s="221"/>
    </row>
    <row r="354" spans="1:5">
      <c r="A354" t="s">
        <v>1024</v>
      </c>
      <c r="B354" s="221">
        <v>7</v>
      </c>
      <c r="C354" s="175">
        <v>45569</v>
      </c>
      <c r="D354" s="175">
        <v>45607</v>
      </c>
      <c r="E354" s="221"/>
    </row>
    <row r="355" spans="1:5">
      <c r="A355" t="s">
        <v>1025</v>
      </c>
      <c r="B355" s="221">
        <v>7</v>
      </c>
      <c r="C355" s="175">
        <v>45569</v>
      </c>
      <c r="D355" s="175">
        <v>45607</v>
      </c>
      <c r="E355" s="221"/>
    </row>
    <row r="356" spans="1:5">
      <c r="A356" t="s">
        <v>1026</v>
      </c>
      <c r="B356" s="221">
        <v>7</v>
      </c>
      <c r="C356" s="175">
        <v>45569</v>
      </c>
      <c r="D356" s="175">
        <v>45607</v>
      </c>
      <c r="E356" s="221"/>
    </row>
    <row r="357" spans="1:5">
      <c r="A357" t="s">
        <v>1027</v>
      </c>
      <c r="B357" s="221">
        <v>1</v>
      </c>
      <c r="C357" s="221"/>
      <c r="D357" s="221"/>
      <c r="E357" s="221"/>
    </row>
    <row r="358" spans="1:5">
      <c r="A358" t="s">
        <v>1028</v>
      </c>
      <c r="B358" s="221">
        <v>7</v>
      </c>
      <c r="C358" s="175">
        <v>45569</v>
      </c>
      <c r="D358" s="175">
        <v>45607</v>
      </c>
      <c r="E358" s="221"/>
    </row>
    <row r="359" spans="1:5">
      <c r="A359" t="s">
        <v>1029</v>
      </c>
      <c r="B359" s="221">
        <v>7</v>
      </c>
      <c r="C359" s="175">
        <v>45569</v>
      </c>
      <c r="D359" s="175">
        <v>45607</v>
      </c>
      <c r="E359" s="221"/>
    </row>
    <row r="360" spans="1:5">
      <c r="A360" t="s">
        <v>1030</v>
      </c>
      <c r="B360" s="221">
        <v>7</v>
      </c>
      <c r="C360" s="175">
        <v>45569</v>
      </c>
      <c r="D360" s="175">
        <v>45607</v>
      </c>
      <c r="E360" s="221"/>
    </row>
    <row r="361" spans="1:5">
      <c r="A361" t="s">
        <v>1031</v>
      </c>
      <c r="B361" s="221">
        <v>1</v>
      </c>
      <c r="C361" s="221"/>
      <c r="D361" s="221"/>
      <c r="E361" s="221"/>
    </row>
    <row r="362" spans="1:5">
      <c r="A362" t="s">
        <v>1032</v>
      </c>
      <c r="B362" s="221">
        <v>1</v>
      </c>
      <c r="C362" s="221"/>
      <c r="D362" s="221"/>
      <c r="E362" s="221"/>
    </row>
    <row r="363" spans="1:5">
      <c r="A363" t="s">
        <v>1033</v>
      </c>
      <c r="B363" s="221">
        <v>1</v>
      </c>
      <c r="C363" s="221"/>
      <c r="D363" s="221"/>
      <c r="E363" s="221"/>
    </row>
    <row r="364" spans="1:5">
      <c r="A364" t="s">
        <v>1034</v>
      </c>
      <c r="B364" s="221">
        <v>7</v>
      </c>
      <c r="C364" s="175">
        <v>45563</v>
      </c>
      <c r="D364" s="175">
        <v>45624</v>
      </c>
      <c r="E364" s="221"/>
    </row>
    <row r="365" spans="1:5">
      <c r="A365" t="s">
        <v>1035</v>
      </c>
      <c r="B365" s="221">
        <v>7</v>
      </c>
      <c r="C365" s="175">
        <v>45563</v>
      </c>
      <c r="D365" s="175">
        <v>45624</v>
      </c>
      <c r="E365" s="221"/>
    </row>
    <row r="366" spans="1:5">
      <c r="A366" t="s">
        <v>1036</v>
      </c>
      <c r="B366" s="221">
        <v>7</v>
      </c>
      <c r="C366" s="175">
        <v>45563</v>
      </c>
      <c r="D366" s="175">
        <v>45624</v>
      </c>
      <c r="E366" s="221"/>
    </row>
    <row r="367" spans="1:5">
      <c r="A367" t="s">
        <v>1037</v>
      </c>
      <c r="B367" s="221">
        <v>7</v>
      </c>
      <c r="C367" s="175">
        <v>45563</v>
      </c>
      <c r="D367" s="175">
        <v>45624</v>
      </c>
      <c r="E367" s="221"/>
    </row>
    <row r="368" spans="1:5">
      <c r="A368" t="s">
        <v>1038</v>
      </c>
      <c r="B368" s="221">
        <v>7</v>
      </c>
      <c r="C368" s="175">
        <v>45563</v>
      </c>
      <c r="D368" s="175">
        <v>45624</v>
      </c>
      <c r="E368" s="221"/>
    </row>
    <row r="369" spans="1:5">
      <c r="A369" t="s">
        <v>1039</v>
      </c>
      <c r="B369" s="221">
        <v>7</v>
      </c>
      <c r="C369" s="175">
        <v>45563</v>
      </c>
      <c r="D369" s="175">
        <v>45624</v>
      </c>
      <c r="E369" s="221"/>
    </row>
    <row r="370" spans="1:5">
      <c r="A370" t="s">
        <v>1040</v>
      </c>
      <c r="B370" s="221">
        <v>7</v>
      </c>
      <c r="C370" s="175">
        <v>45562</v>
      </c>
      <c r="D370" s="175">
        <v>45624</v>
      </c>
      <c r="E370" s="221"/>
    </row>
    <row r="371" spans="1:5">
      <c r="A371" t="s">
        <v>1041</v>
      </c>
      <c r="B371" s="221">
        <v>7</v>
      </c>
      <c r="C371" s="175">
        <v>45563</v>
      </c>
      <c r="D371" s="175">
        <v>45624</v>
      </c>
      <c r="E371" s="221"/>
    </row>
    <row r="372" spans="1:5">
      <c r="A372" t="s">
        <v>1042</v>
      </c>
      <c r="B372" s="221">
        <v>7</v>
      </c>
      <c r="C372" s="175">
        <v>45563</v>
      </c>
      <c r="D372" s="175">
        <v>45624</v>
      </c>
      <c r="E372" s="221"/>
    </row>
    <row r="373" spans="1:5">
      <c r="A373" t="s">
        <v>1043</v>
      </c>
      <c r="B373" s="221">
        <v>7</v>
      </c>
      <c r="C373" s="175">
        <v>45563</v>
      </c>
      <c r="D373" s="175">
        <v>45624</v>
      </c>
      <c r="E373" s="221"/>
    </row>
    <row r="374" spans="1:5">
      <c r="A374" t="s">
        <v>1044</v>
      </c>
      <c r="B374" s="221">
        <v>7</v>
      </c>
      <c r="C374" s="175">
        <v>45563</v>
      </c>
      <c r="D374" s="175">
        <v>45624</v>
      </c>
      <c r="E374" s="221"/>
    </row>
    <row r="375" spans="1:5">
      <c r="A375" t="s">
        <v>1045</v>
      </c>
      <c r="B375" s="221">
        <v>0</v>
      </c>
      <c r="C375" s="175">
        <v>45562</v>
      </c>
      <c r="D375" s="221"/>
      <c r="E375" s="221"/>
    </row>
    <row r="376" spans="1:5">
      <c r="A376" t="s">
        <v>1046</v>
      </c>
      <c r="B376" s="221">
        <v>1</v>
      </c>
      <c r="C376" s="221"/>
      <c r="D376" s="221"/>
      <c r="E376" s="221"/>
    </row>
    <row r="377" spans="1:5">
      <c r="A377" t="s">
        <v>1047</v>
      </c>
      <c r="B377" s="221">
        <v>7</v>
      </c>
      <c r="C377" s="175">
        <v>45561</v>
      </c>
      <c r="D377" s="175">
        <v>45624</v>
      </c>
      <c r="E377" s="221"/>
    </row>
    <row r="378" spans="1:5">
      <c r="A378" t="s">
        <v>1048</v>
      </c>
      <c r="B378" s="221">
        <v>7</v>
      </c>
      <c r="C378" s="175">
        <v>45561</v>
      </c>
      <c r="D378" s="175">
        <v>45624</v>
      </c>
      <c r="E378" s="221"/>
    </row>
    <row r="379" spans="1:5">
      <c r="A379" t="s">
        <v>1049</v>
      </c>
      <c r="B379" s="221">
        <v>1</v>
      </c>
      <c r="C379" s="221"/>
      <c r="D379" s="175">
        <v>45603</v>
      </c>
      <c r="E379" s="221"/>
    </row>
    <row r="380" spans="1:5">
      <c r="A380" t="s">
        <v>1050</v>
      </c>
      <c r="B380" s="221">
        <v>1</v>
      </c>
      <c r="C380" s="221"/>
      <c r="D380" s="175">
        <v>45603</v>
      </c>
      <c r="E380" s="221"/>
    </row>
    <row r="381" spans="1:5">
      <c r="A381" t="s">
        <v>1051</v>
      </c>
      <c r="B381" s="221">
        <v>7</v>
      </c>
      <c r="C381" s="175">
        <v>45563</v>
      </c>
      <c r="D381" s="175">
        <v>45603</v>
      </c>
      <c r="E381" s="221"/>
    </row>
    <row r="382" spans="1:5">
      <c r="A382" t="s">
        <v>1052</v>
      </c>
      <c r="B382" s="221">
        <v>1</v>
      </c>
      <c r="C382" s="221"/>
      <c r="D382" s="175">
        <v>45603</v>
      </c>
      <c r="E382" s="221"/>
    </row>
    <row r="383" spans="1:5">
      <c r="A383" t="s">
        <v>1053</v>
      </c>
      <c r="B383" s="221">
        <v>1</v>
      </c>
      <c r="C383" s="221"/>
      <c r="D383" s="175">
        <v>45603</v>
      </c>
      <c r="E383" s="221"/>
    </row>
    <row r="384" spans="1:5">
      <c r="A384" t="s">
        <v>1054</v>
      </c>
      <c r="B384" s="221">
        <v>1</v>
      </c>
      <c r="C384" s="221"/>
      <c r="D384" s="175">
        <v>45603</v>
      </c>
      <c r="E384" s="221"/>
    </row>
    <row r="385" spans="1:5">
      <c r="A385" t="s">
        <v>1055</v>
      </c>
      <c r="B385" s="221">
        <v>1</v>
      </c>
      <c r="C385" s="221"/>
      <c r="D385" s="175">
        <v>45603</v>
      </c>
      <c r="E385" s="221"/>
    </row>
    <row r="386" spans="1:5">
      <c r="A386" t="s">
        <v>1056</v>
      </c>
      <c r="B386" s="221">
        <v>1</v>
      </c>
      <c r="C386" s="221"/>
      <c r="D386" s="175">
        <v>45603</v>
      </c>
      <c r="E386" s="221"/>
    </row>
    <row r="387" spans="1:5">
      <c r="A387" t="s">
        <v>1057</v>
      </c>
      <c r="B387" s="221">
        <v>1</v>
      </c>
      <c r="C387" s="221"/>
      <c r="D387" s="175">
        <v>45603</v>
      </c>
      <c r="E387" s="221"/>
    </row>
    <row r="388" spans="1:5">
      <c r="A388" t="s">
        <v>1058</v>
      </c>
      <c r="B388" s="221">
        <v>7</v>
      </c>
      <c r="C388" s="175">
        <v>45563</v>
      </c>
      <c r="D388" s="175">
        <v>45603</v>
      </c>
      <c r="E388" s="221"/>
    </row>
    <row r="389" spans="1:5">
      <c r="A389" t="s">
        <v>1059</v>
      </c>
      <c r="B389" s="221">
        <v>7</v>
      </c>
      <c r="C389" s="175">
        <v>45563</v>
      </c>
      <c r="D389" s="175">
        <v>45603</v>
      </c>
      <c r="E389" s="221"/>
    </row>
    <row r="390" spans="1:5">
      <c r="A390" t="s">
        <v>1060</v>
      </c>
      <c r="B390" s="221">
        <v>7</v>
      </c>
      <c r="C390" s="175">
        <v>45563</v>
      </c>
      <c r="D390" s="175">
        <v>45603</v>
      </c>
      <c r="E390" s="221"/>
    </row>
    <row r="391" spans="1:5">
      <c r="A391" t="s">
        <v>1061</v>
      </c>
      <c r="B391" s="221">
        <v>6</v>
      </c>
      <c r="C391" s="175">
        <v>45561</v>
      </c>
      <c r="D391" s="175">
        <v>45603</v>
      </c>
      <c r="E391" s="221"/>
    </row>
    <row r="392" spans="1:5">
      <c r="A392" t="s">
        <v>1062</v>
      </c>
      <c r="B392" s="221">
        <v>6</v>
      </c>
      <c r="C392" s="175">
        <v>45561</v>
      </c>
      <c r="D392" s="175">
        <v>45603</v>
      </c>
      <c r="E392" s="221"/>
    </row>
    <row r="393" spans="1:5">
      <c r="A393" t="s">
        <v>1063</v>
      </c>
      <c r="B393" s="221">
        <v>1</v>
      </c>
      <c r="C393" s="221"/>
      <c r="D393" s="175">
        <v>45603</v>
      </c>
      <c r="E393" s="221"/>
    </row>
    <row r="394" spans="1:5">
      <c r="A394" t="s">
        <v>1064</v>
      </c>
      <c r="B394" s="221">
        <v>1</v>
      </c>
      <c r="C394" s="221"/>
      <c r="D394" s="175">
        <v>45603</v>
      </c>
      <c r="E394" s="221"/>
    </row>
    <row r="395" spans="1:5">
      <c r="A395" t="s">
        <v>1065</v>
      </c>
      <c r="B395" s="221">
        <v>1</v>
      </c>
      <c r="C395" s="221"/>
      <c r="D395" s="175">
        <v>45603</v>
      </c>
      <c r="E395" s="221"/>
    </row>
    <row r="396" spans="1:5">
      <c r="A396" t="s">
        <v>1066</v>
      </c>
      <c r="B396" s="221">
        <v>7</v>
      </c>
      <c r="C396" s="175">
        <v>45563</v>
      </c>
      <c r="D396" s="175">
        <v>45603</v>
      </c>
      <c r="E396" s="221"/>
    </row>
    <row r="397" spans="1:5">
      <c r="A397" t="s">
        <v>1067</v>
      </c>
      <c r="B397" s="221">
        <v>7</v>
      </c>
      <c r="C397" s="175">
        <v>45563</v>
      </c>
      <c r="D397" s="175">
        <v>45603</v>
      </c>
      <c r="E397" s="221"/>
    </row>
    <row r="398" spans="1:5">
      <c r="A398" t="s">
        <v>1068</v>
      </c>
      <c r="B398" s="221">
        <v>7</v>
      </c>
      <c r="C398" s="175">
        <v>45563</v>
      </c>
      <c r="D398" s="175">
        <v>45603</v>
      </c>
      <c r="E398" s="221"/>
    </row>
    <row r="399" spans="1:5">
      <c r="A399" t="s">
        <v>1069</v>
      </c>
      <c r="B399" s="221">
        <v>0</v>
      </c>
      <c r="C399" s="175">
        <v>45561</v>
      </c>
      <c r="D399" s="221"/>
      <c r="E399" s="221"/>
    </row>
    <row r="400" spans="1:5">
      <c r="A400" t="s">
        <v>1070</v>
      </c>
      <c r="B400" s="221">
        <v>7</v>
      </c>
      <c r="C400" s="175">
        <v>45563</v>
      </c>
      <c r="D400" s="175">
        <v>45603</v>
      </c>
      <c r="E400" s="221"/>
    </row>
    <row r="401" spans="1:5">
      <c r="A401" t="s">
        <v>1071</v>
      </c>
      <c r="B401" s="221">
        <v>7</v>
      </c>
      <c r="C401" s="175">
        <v>45563</v>
      </c>
      <c r="D401" s="175">
        <v>45603</v>
      </c>
      <c r="E401" s="221"/>
    </row>
    <row r="402" spans="1:5">
      <c r="A402" t="s">
        <v>1072</v>
      </c>
      <c r="B402" s="221">
        <v>7</v>
      </c>
      <c r="C402" s="175">
        <v>45563</v>
      </c>
      <c r="D402" s="175">
        <v>45603</v>
      </c>
      <c r="E402" s="221"/>
    </row>
    <row r="403" spans="1:5">
      <c r="A403" t="s">
        <v>1073</v>
      </c>
      <c r="B403" s="221">
        <v>7</v>
      </c>
      <c r="C403" s="175">
        <v>45563</v>
      </c>
      <c r="D403" s="175">
        <v>45603</v>
      </c>
      <c r="E403" s="221"/>
    </row>
    <row r="404" spans="1:5">
      <c r="A404" t="s">
        <v>1074</v>
      </c>
      <c r="B404" s="221">
        <v>7</v>
      </c>
      <c r="C404" s="175">
        <v>45563</v>
      </c>
      <c r="D404" s="175">
        <v>45603</v>
      </c>
      <c r="E404" s="221"/>
    </row>
    <row r="405" spans="1:5">
      <c r="A405" t="s">
        <v>1075</v>
      </c>
      <c r="B405" s="221">
        <v>0</v>
      </c>
      <c r="C405" s="175">
        <v>45561</v>
      </c>
      <c r="D405" s="221"/>
      <c r="E405" s="221"/>
    </row>
    <row r="406" spans="1:5">
      <c r="A406" t="s">
        <v>1076</v>
      </c>
      <c r="B406" s="221">
        <v>1</v>
      </c>
      <c r="C406" s="221"/>
      <c r="D406" s="175">
        <v>45603</v>
      </c>
      <c r="E406" s="221"/>
    </row>
    <row r="407" spans="1:5">
      <c r="A407" t="s">
        <v>1077</v>
      </c>
      <c r="B407" s="221">
        <v>7</v>
      </c>
      <c r="C407" s="175">
        <v>45563</v>
      </c>
      <c r="D407" s="175">
        <v>45603</v>
      </c>
      <c r="E407" s="221"/>
    </row>
    <row r="408" spans="1:5">
      <c r="A408" t="s">
        <v>1078</v>
      </c>
      <c r="B408" s="221">
        <v>7</v>
      </c>
      <c r="C408" s="175">
        <v>45563</v>
      </c>
      <c r="D408" s="175">
        <v>45603</v>
      </c>
      <c r="E408" s="221"/>
    </row>
    <row r="409" spans="1:5">
      <c r="A409" t="s">
        <v>1079</v>
      </c>
      <c r="B409" s="221">
        <v>7</v>
      </c>
      <c r="C409" s="175">
        <v>45563</v>
      </c>
      <c r="D409" s="175">
        <v>45603</v>
      </c>
      <c r="E409" s="221"/>
    </row>
    <row r="410" spans="1:5">
      <c r="A410" t="s">
        <v>1080</v>
      </c>
      <c r="B410" s="221">
        <v>1</v>
      </c>
      <c r="C410" s="221"/>
      <c r="D410" s="221"/>
      <c r="E410" s="221"/>
    </row>
    <row r="411" spans="1:5">
      <c r="A411" t="s">
        <v>1081</v>
      </c>
      <c r="B411" s="221">
        <v>0</v>
      </c>
      <c r="C411" s="221"/>
      <c r="D411" s="221"/>
      <c r="E411" s="221"/>
    </row>
    <row r="412" spans="1:5">
      <c r="A412" t="s">
        <v>1082</v>
      </c>
      <c r="B412" s="221">
        <v>1</v>
      </c>
      <c r="C412" s="221"/>
      <c r="D412" s="221"/>
      <c r="E412" s="221"/>
    </row>
    <row r="413" spans="1:5">
      <c r="A413" t="s">
        <v>1083</v>
      </c>
      <c r="B413" s="221">
        <v>1</v>
      </c>
      <c r="C413" s="221"/>
      <c r="D413" s="221"/>
      <c r="E413" s="221"/>
    </row>
    <row r="414" spans="1:5">
      <c r="A414" t="s">
        <v>1084</v>
      </c>
      <c r="B414" s="221">
        <v>1</v>
      </c>
      <c r="C414" s="221"/>
      <c r="D414" s="221"/>
      <c r="E414" s="221"/>
    </row>
    <row r="415" spans="1:5">
      <c r="A415" t="s">
        <v>1085</v>
      </c>
      <c r="B415" s="221">
        <v>1</v>
      </c>
      <c r="C415" s="221"/>
      <c r="D415" s="221"/>
      <c r="E415" s="221"/>
    </row>
    <row r="416" spans="1:5">
      <c r="A416" t="s">
        <v>1086</v>
      </c>
      <c r="B416" s="221">
        <v>1</v>
      </c>
      <c r="C416" s="221"/>
      <c r="D416" s="221"/>
      <c r="E416" s="221"/>
    </row>
    <row r="417" spans="1:5">
      <c r="A417" t="s">
        <v>1087</v>
      </c>
      <c r="B417" s="221">
        <v>1</v>
      </c>
      <c r="C417" s="221"/>
      <c r="D417" s="221"/>
      <c r="E417" s="221"/>
    </row>
    <row r="418" spans="1:5">
      <c r="A418" t="s">
        <v>1088</v>
      </c>
      <c r="B418" s="221">
        <v>1</v>
      </c>
      <c r="C418" s="221"/>
      <c r="D418" s="221"/>
      <c r="E418" s="221"/>
    </row>
    <row r="419" spans="1:5">
      <c r="A419" t="s">
        <v>1089</v>
      </c>
      <c r="B419" s="221">
        <v>1</v>
      </c>
      <c r="C419" s="221"/>
      <c r="D419" s="221"/>
      <c r="E419" s="221"/>
    </row>
    <row r="420" spans="1:5">
      <c r="A420" t="s">
        <v>1090</v>
      </c>
      <c r="B420" s="221">
        <v>1</v>
      </c>
      <c r="C420" s="221"/>
      <c r="D420" s="221"/>
      <c r="E420" s="221"/>
    </row>
    <row r="421" spans="1:5">
      <c r="A421" t="s">
        <v>1091</v>
      </c>
      <c r="B421" s="221">
        <v>1</v>
      </c>
      <c r="C421" s="221"/>
      <c r="D421" s="221"/>
      <c r="E421" s="221"/>
    </row>
    <row r="422" spans="1:5">
      <c r="A422" t="s">
        <v>1092</v>
      </c>
      <c r="B422" s="221">
        <v>1</v>
      </c>
      <c r="C422" s="221"/>
      <c r="D422" s="221"/>
      <c r="E422" s="221"/>
    </row>
    <row r="423" spans="1:5">
      <c r="A423" t="s">
        <v>1093</v>
      </c>
      <c r="B423" s="221">
        <v>1</v>
      </c>
      <c r="C423" s="221"/>
      <c r="D423" s="221"/>
      <c r="E423" s="221"/>
    </row>
    <row r="424" spans="1:5">
      <c r="A424" t="s">
        <v>1094</v>
      </c>
      <c r="B424" s="221">
        <v>1</v>
      </c>
      <c r="C424" s="221"/>
      <c r="D424" s="221"/>
      <c r="E424" s="221"/>
    </row>
    <row r="425" spans="1:5">
      <c r="A425" t="s">
        <v>1095</v>
      </c>
      <c r="B425" s="221">
        <v>1</v>
      </c>
      <c r="C425" s="221"/>
      <c r="D425" s="221"/>
      <c r="E425" s="221"/>
    </row>
    <row r="426" spans="1:5">
      <c r="A426" t="s">
        <v>1096</v>
      </c>
      <c r="B426" s="221">
        <v>0</v>
      </c>
      <c r="C426" s="221"/>
      <c r="D426" s="221"/>
      <c r="E426" s="221"/>
    </row>
    <row r="427" spans="1:5">
      <c r="A427" t="s">
        <v>1097</v>
      </c>
      <c r="B427" s="221">
        <v>1</v>
      </c>
      <c r="C427" s="175">
        <v>45512</v>
      </c>
      <c r="D427" s="175">
        <v>45526</v>
      </c>
      <c r="E427" s="221"/>
    </row>
    <row r="428" spans="1:5">
      <c r="A428" t="s">
        <v>1098</v>
      </c>
      <c r="B428" s="221">
        <v>1</v>
      </c>
      <c r="C428" s="221"/>
      <c r="D428" s="221"/>
      <c r="E428" s="221"/>
    </row>
    <row r="429" spans="1:5">
      <c r="A429" t="s">
        <v>1099</v>
      </c>
      <c r="B429" s="221">
        <v>1</v>
      </c>
      <c r="C429" s="221"/>
      <c r="D429" s="221"/>
      <c r="E429" s="221"/>
    </row>
    <row r="430" spans="1:5">
      <c r="A430" t="s">
        <v>1100</v>
      </c>
      <c r="B430" s="221">
        <v>1</v>
      </c>
      <c r="C430" s="221"/>
      <c r="D430" s="221"/>
      <c r="E430" s="221"/>
    </row>
    <row r="431" spans="1:5">
      <c r="A431" t="s">
        <v>1101</v>
      </c>
      <c r="B431" s="221">
        <v>0</v>
      </c>
      <c r="C431" s="221"/>
      <c r="D431" s="221"/>
      <c r="E431" s="221"/>
    </row>
    <row r="432" spans="1:5">
      <c r="A432" t="s">
        <v>1102</v>
      </c>
      <c r="B432" s="221">
        <v>0</v>
      </c>
      <c r="C432" s="221"/>
      <c r="D432" s="221"/>
      <c r="E432" s="221"/>
    </row>
    <row r="433" spans="1:5">
      <c r="A433" t="s">
        <v>1103</v>
      </c>
      <c r="B433" s="221">
        <v>1</v>
      </c>
      <c r="C433" s="221"/>
      <c r="D433" s="221"/>
      <c r="E433" s="221"/>
    </row>
    <row r="434" spans="1:5">
      <c r="A434" t="s">
        <v>1104</v>
      </c>
      <c r="B434" s="221">
        <v>0</v>
      </c>
      <c r="C434" s="221"/>
      <c r="D434" s="221"/>
      <c r="E434" s="221"/>
    </row>
    <row r="435" spans="1:5">
      <c r="A435" t="s">
        <v>1105</v>
      </c>
      <c r="B435" s="221">
        <v>1</v>
      </c>
      <c r="C435" s="221"/>
      <c r="D435" s="221"/>
      <c r="E435" s="221"/>
    </row>
    <row r="436" spans="1:5">
      <c r="A436" t="s">
        <v>1106</v>
      </c>
      <c r="B436" s="221">
        <v>1</v>
      </c>
      <c r="C436" s="221"/>
      <c r="D436" s="221"/>
      <c r="E436" s="221"/>
    </row>
    <row r="437" spans="1:5">
      <c r="A437" t="s">
        <v>1107</v>
      </c>
      <c r="B437" s="221">
        <v>1</v>
      </c>
      <c r="C437" s="221"/>
      <c r="D437" s="221"/>
      <c r="E437" s="221"/>
    </row>
    <row r="438" spans="1:5">
      <c r="A438" t="s">
        <v>1108</v>
      </c>
      <c r="B438" s="221">
        <v>1</v>
      </c>
      <c r="C438" s="221"/>
      <c r="D438" s="221"/>
      <c r="E438" s="221"/>
    </row>
    <row r="439" spans="1:5">
      <c r="A439" t="s">
        <v>1109</v>
      </c>
      <c r="B439" s="221">
        <v>1</v>
      </c>
      <c r="C439" s="221"/>
      <c r="D439" s="221"/>
      <c r="E439" s="221"/>
    </row>
    <row r="440" spans="1:5">
      <c r="A440" t="s">
        <v>1110</v>
      </c>
      <c r="B440" s="221">
        <v>1</v>
      </c>
      <c r="C440" s="221"/>
      <c r="D440" s="221"/>
      <c r="E440" s="221"/>
    </row>
    <row r="441" spans="1:5">
      <c r="A441" t="s">
        <v>1111</v>
      </c>
      <c r="B441" s="221">
        <v>1</v>
      </c>
      <c r="C441" s="221"/>
      <c r="D441" s="221"/>
      <c r="E441" s="221"/>
    </row>
    <row r="442" spans="1:5">
      <c r="A442" t="s">
        <v>1112</v>
      </c>
      <c r="B442" s="221">
        <v>1</v>
      </c>
      <c r="C442" s="221"/>
      <c r="D442" s="221"/>
      <c r="E442" s="221"/>
    </row>
    <row r="443" spans="1:5">
      <c r="A443" t="s">
        <v>1113</v>
      </c>
      <c r="B443" s="221">
        <v>1</v>
      </c>
      <c r="C443" s="221"/>
      <c r="D443" s="221"/>
      <c r="E443" s="221"/>
    </row>
    <row r="444" spans="1:5">
      <c r="A444" t="s">
        <v>1114</v>
      </c>
      <c r="B444" s="221">
        <v>5</v>
      </c>
      <c r="C444" s="175">
        <v>45603</v>
      </c>
      <c r="D444" s="175">
        <v>45607</v>
      </c>
      <c r="E444" s="175">
        <v>45600</v>
      </c>
    </row>
    <row r="445" spans="1:5">
      <c r="A445" t="s">
        <v>1115</v>
      </c>
      <c r="B445" s="221">
        <v>5</v>
      </c>
      <c r="C445" s="175">
        <v>45603</v>
      </c>
      <c r="D445" s="175">
        <v>45607</v>
      </c>
      <c r="E445" s="175">
        <v>45600</v>
      </c>
    </row>
    <row r="446" spans="1:5">
      <c r="A446" t="s">
        <v>1116</v>
      </c>
      <c r="B446" s="221">
        <v>1</v>
      </c>
      <c r="C446" s="221"/>
      <c r="D446" s="221"/>
      <c r="E446" s="221"/>
    </row>
    <row r="447" spans="1:5">
      <c r="A447" t="s">
        <v>1117</v>
      </c>
      <c r="B447" s="221">
        <v>1</v>
      </c>
      <c r="C447" s="221"/>
      <c r="D447" s="221"/>
      <c r="E447" s="221"/>
    </row>
    <row r="448" spans="1:5">
      <c r="A448" t="s">
        <v>1118</v>
      </c>
      <c r="B448" s="221">
        <v>1</v>
      </c>
      <c r="C448" s="221"/>
      <c r="D448" s="221"/>
      <c r="E448" s="221"/>
    </row>
    <row r="449" spans="1:5">
      <c r="A449" t="s">
        <v>1119</v>
      </c>
      <c r="B449" s="221">
        <v>5</v>
      </c>
      <c r="C449" s="175">
        <v>45603</v>
      </c>
      <c r="D449" s="175">
        <v>45607</v>
      </c>
      <c r="E449" s="175">
        <v>45600</v>
      </c>
    </row>
    <row r="450" spans="1:5">
      <c r="A450" t="s">
        <v>1120</v>
      </c>
      <c r="B450" s="221">
        <v>1</v>
      </c>
      <c r="C450" s="221"/>
      <c r="D450" s="221"/>
      <c r="E450" s="221"/>
    </row>
    <row r="451" spans="1:5">
      <c r="A451" t="s">
        <v>1121</v>
      </c>
      <c r="B451" s="221">
        <v>5</v>
      </c>
      <c r="C451" s="175">
        <v>45603</v>
      </c>
      <c r="D451" s="175">
        <v>45607</v>
      </c>
      <c r="E451" s="175">
        <v>45600</v>
      </c>
    </row>
    <row r="452" spans="1:5">
      <c r="A452" t="s">
        <v>1122</v>
      </c>
      <c r="B452" s="221">
        <v>5</v>
      </c>
      <c r="C452" s="175">
        <v>45603</v>
      </c>
      <c r="D452" s="175">
        <v>45607</v>
      </c>
      <c r="E452" s="175">
        <v>45600</v>
      </c>
    </row>
    <row r="453" spans="1:5">
      <c r="A453" t="s">
        <v>1123</v>
      </c>
      <c r="B453" s="221">
        <v>1</v>
      </c>
      <c r="C453" s="221"/>
      <c r="D453" s="221"/>
      <c r="E453" s="221"/>
    </row>
    <row r="454" spans="1:5">
      <c r="A454" t="s">
        <v>1124</v>
      </c>
      <c r="B454" s="221">
        <v>1</v>
      </c>
      <c r="C454" s="221"/>
      <c r="D454" s="221"/>
      <c r="E454" s="221"/>
    </row>
    <row r="455" spans="1:5">
      <c r="A455" t="s">
        <v>1125</v>
      </c>
      <c r="B455" s="221">
        <v>1</v>
      </c>
      <c r="C455" s="221"/>
      <c r="D455" s="221"/>
      <c r="E455" s="221"/>
    </row>
    <row r="456" spans="1:5">
      <c r="A456" t="s">
        <v>1126</v>
      </c>
      <c r="B456" s="221">
        <v>5</v>
      </c>
      <c r="C456" s="175">
        <v>45603</v>
      </c>
      <c r="D456" s="175">
        <v>45607</v>
      </c>
      <c r="E456" s="175">
        <v>45600</v>
      </c>
    </row>
    <row r="457" spans="1:5">
      <c r="A457" t="s">
        <v>1127</v>
      </c>
      <c r="B457" s="221">
        <v>1</v>
      </c>
      <c r="C457" s="221"/>
      <c r="D457" s="221"/>
      <c r="E457" s="221"/>
    </row>
    <row r="458" spans="1:5">
      <c r="A458" t="s">
        <v>1128</v>
      </c>
      <c r="B458" s="221">
        <v>1</v>
      </c>
      <c r="C458" s="221"/>
      <c r="D458" s="221"/>
      <c r="E458" s="221"/>
    </row>
    <row r="459" spans="1:5">
      <c r="A459" t="s">
        <v>1129</v>
      </c>
      <c r="B459" s="221">
        <v>1</v>
      </c>
      <c r="C459" s="221"/>
      <c r="D459" s="221"/>
      <c r="E459" s="221"/>
    </row>
    <row r="460" spans="1:5">
      <c r="A460" t="s">
        <v>1130</v>
      </c>
      <c r="B460" s="221">
        <v>5</v>
      </c>
      <c r="C460" s="175">
        <v>45603</v>
      </c>
      <c r="D460" s="175">
        <v>45607</v>
      </c>
      <c r="E460" s="175">
        <v>45600</v>
      </c>
    </row>
    <row r="461" spans="1:5">
      <c r="A461" t="s">
        <v>1131</v>
      </c>
      <c r="B461" s="221">
        <v>1</v>
      </c>
      <c r="C461" s="221"/>
      <c r="D461" s="221"/>
      <c r="E461" s="221"/>
    </row>
    <row r="462" spans="1:5">
      <c r="A462" t="s">
        <v>1132</v>
      </c>
      <c r="B462" s="221">
        <v>1</v>
      </c>
      <c r="C462" s="221"/>
      <c r="D462" s="221"/>
      <c r="E462" s="221"/>
    </row>
    <row r="463" spans="1:5">
      <c r="A463" t="s">
        <v>1133</v>
      </c>
      <c r="B463" s="221">
        <v>1</v>
      </c>
      <c r="C463" s="221"/>
      <c r="D463" s="221"/>
      <c r="E463" s="221"/>
    </row>
    <row r="464" spans="1:5">
      <c r="A464" t="s">
        <v>1134</v>
      </c>
      <c r="B464" s="221">
        <v>5</v>
      </c>
      <c r="C464" s="175">
        <v>45603</v>
      </c>
      <c r="D464" s="175">
        <v>45607</v>
      </c>
      <c r="E464" s="175">
        <v>45600</v>
      </c>
    </row>
    <row r="465" spans="1:5">
      <c r="A465" t="s">
        <v>1135</v>
      </c>
      <c r="B465" s="221">
        <v>5</v>
      </c>
      <c r="C465" s="175">
        <v>45603</v>
      </c>
      <c r="D465" s="175">
        <v>45607</v>
      </c>
      <c r="E465" s="175">
        <v>45600</v>
      </c>
    </row>
    <row r="466" spans="1:5">
      <c r="A466" t="s">
        <v>1136</v>
      </c>
      <c r="B466" s="221">
        <v>1</v>
      </c>
      <c r="C466" s="221"/>
      <c r="D466" s="221"/>
      <c r="E466" s="221"/>
    </row>
    <row r="467" spans="1:5">
      <c r="A467" t="s">
        <v>1137</v>
      </c>
      <c r="B467" s="221">
        <v>5</v>
      </c>
      <c r="C467" s="175">
        <v>45603</v>
      </c>
      <c r="D467" s="175">
        <v>45607</v>
      </c>
      <c r="E467" s="175">
        <v>45600</v>
      </c>
    </row>
    <row r="468" spans="1:5">
      <c r="A468" t="s">
        <v>1138</v>
      </c>
      <c r="B468" s="221">
        <v>5</v>
      </c>
      <c r="C468" s="175">
        <v>45603</v>
      </c>
      <c r="D468" s="175">
        <v>45607</v>
      </c>
      <c r="E468" s="175">
        <v>45600</v>
      </c>
    </row>
    <row r="469" spans="1:5">
      <c r="A469" t="s">
        <v>1139</v>
      </c>
      <c r="B469" s="221">
        <v>5</v>
      </c>
      <c r="C469" s="175">
        <v>45603</v>
      </c>
      <c r="D469" s="175">
        <v>45607</v>
      </c>
      <c r="E469" s="175">
        <v>45600</v>
      </c>
    </row>
    <row r="470" spans="1:5">
      <c r="A470" t="s">
        <v>1140</v>
      </c>
      <c r="B470" s="221">
        <v>5</v>
      </c>
      <c r="C470" s="175">
        <v>45603</v>
      </c>
      <c r="D470" s="175">
        <v>45607</v>
      </c>
      <c r="E470" s="175">
        <v>45600</v>
      </c>
    </row>
    <row r="471" spans="1:5">
      <c r="A471" t="s">
        <v>1141</v>
      </c>
      <c r="B471" s="221">
        <v>1</v>
      </c>
      <c r="C471" s="221"/>
      <c r="D471" s="221"/>
      <c r="E471" s="221"/>
    </row>
    <row r="472" spans="1:5">
      <c r="A472" t="s">
        <v>1142</v>
      </c>
      <c r="B472" s="221">
        <v>1</v>
      </c>
      <c r="C472" s="221"/>
      <c r="D472" s="221"/>
      <c r="E472" s="221"/>
    </row>
    <row r="473" spans="1:5">
      <c r="A473" t="s">
        <v>1143</v>
      </c>
      <c r="B473" s="221">
        <v>5</v>
      </c>
      <c r="C473" s="175">
        <v>45603</v>
      </c>
      <c r="D473" s="175">
        <v>45607</v>
      </c>
      <c r="E473" s="175">
        <v>45600</v>
      </c>
    </row>
    <row r="474" spans="1:5">
      <c r="A474" t="s">
        <v>1144</v>
      </c>
      <c r="B474" s="221">
        <v>5</v>
      </c>
      <c r="C474" s="175">
        <v>45603</v>
      </c>
      <c r="D474" s="175">
        <v>45607</v>
      </c>
      <c r="E474" s="175">
        <v>45600</v>
      </c>
    </row>
    <row r="475" spans="1:5">
      <c r="A475" t="s">
        <v>1145</v>
      </c>
      <c r="B475" s="221">
        <v>1</v>
      </c>
      <c r="C475" s="221"/>
      <c r="D475" s="221"/>
      <c r="E475" s="221"/>
    </row>
    <row r="476" spans="1:5">
      <c r="A476" t="s">
        <v>1146</v>
      </c>
      <c r="B476" s="221">
        <v>5</v>
      </c>
      <c r="C476" s="175">
        <v>45603</v>
      </c>
      <c r="D476" s="175">
        <v>45607</v>
      </c>
      <c r="E476" s="175">
        <v>45600</v>
      </c>
    </row>
    <row r="477" spans="1:5">
      <c r="A477" t="s">
        <v>1147</v>
      </c>
      <c r="B477" s="221">
        <v>5</v>
      </c>
      <c r="C477" s="175">
        <v>45603</v>
      </c>
      <c r="D477" s="175">
        <v>45607</v>
      </c>
      <c r="E477" s="175">
        <v>45600</v>
      </c>
    </row>
    <row r="478" spans="1:5">
      <c r="A478" t="s">
        <v>1148</v>
      </c>
      <c r="B478" s="221">
        <v>1</v>
      </c>
      <c r="C478" s="221"/>
      <c r="D478" s="221"/>
      <c r="E478" s="221"/>
    </row>
    <row r="479" spans="1:5">
      <c r="A479" t="s">
        <v>1149</v>
      </c>
      <c r="B479" s="221">
        <v>1</v>
      </c>
      <c r="C479" s="221"/>
      <c r="D479" s="221"/>
      <c r="E479" s="221"/>
    </row>
    <row r="480" spans="1:5">
      <c r="A480" t="s">
        <v>1150</v>
      </c>
      <c r="B480" s="221">
        <v>1</v>
      </c>
      <c r="C480" s="221"/>
      <c r="D480" s="221"/>
      <c r="E480" s="221"/>
    </row>
    <row r="481" spans="1:5">
      <c r="A481" t="s">
        <v>1151</v>
      </c>
      <c r="B481" s="221">
        <v>1</v>
      </c>
      <c r="C481" s="221"/>
      <c r="D481" s="221"/>
      <c r="E481" s="221"/>
    </row>
    <row r="482" spans="1:5">
      <c r="A482" t="s">
        <v>1152</v>
      </c>
      <c r="B482" s="221">
        <v>1</v>
      </c>
      <c r="C482" s="221"/>
      <c r="D482" s="221"/>
      <c r="E482" s="221"/>
    </row>
    <row r="483" spans="1:5">
      <c r="A483" t="s">
        <v>1153</v>
      </c>
      <c r="B483" s="221">
        <v>1</v>
      </c>
      <c r="C483" s="221"/>
      <c r="D483" s="221"/>
      <c r="E483" s="221"/>
    </row>
    <row r="484" spans="1:5">
      <c r="A484" t="s">
        <v>1154</v>
      </c>
      <c r="B484" s="221">
        <v>1</v>
      </c>
      <c r="C484" s="221"/>
      <c r="D484" s="221"/>
      <c r="E484" s="221"/>
    </row>
    <row r="485" spans="1:5">
      <c r="A485" t="s">
        <v>1155</v>
      </c>
      <c r="B485" s="221">
        <v>1</v>
      </c>
      <c r="C485" s="221"/>
      <c r="D485" s="221"/>
      <c r="E485" s="221"/>
    </row>
    <row r="486" spans="1:5">
      <c r="A486" t="s">
        <v>1156</v>
      </c>
      <c r="B486" s="221">
        <v>1</v>
      </c>
      <c r="C486" s="221"/>
      <c r="D486" s="221"/>
      <c r="E486" s="221"/>
    </row>
    <row r="487" spans="1:5">
      <c r="A487" t="s">
        <v>1157</v>
      </c>
      <c r="B487" s="221">
        <v>1</v>
      </c>
      <c r="C487" s="221"/>
      <c r="D487" s="221"/>
      <c r="E487" s="221"/>
    </row>
    <row r="488" spans="1:5">
      <c r="A488" t="s">
        <v>1158</v>
      </c>
      <c r="B488" s="221">
        <v>5</v>
      </c>
      <c r="C488" s="175">
        <v>45603</v>
      </c>
      <c r="D488" s="175">
        <v>45607</v>
      </c>
      <c r="E488" s="175">
        <v>45600</v>
      </c>
    </row>
    <row r="489" spans="1:5">
      <c r="A489" t="s">
        <v>1159</v>
      </c>
      <c r="B489" s="221">
        <v>1</v>
      </c>
      <c r="C489" s="221"/>
      <c r="D489" s="221"/>
      <c r="E489" s="221"/>
    </row>
    <row r="490" spans="1:5">
      <c r="A490" t="s">
        <v>1160</v>
      </c>
      <c r="B490" s="221">
        <v>1</v>
      </c>
      <c r="C490" s="221"/>
      <c r="D490" s="221"/>
      <c r="E490" s="221"/>
    </row>
    <row r="491" spans="1:5">
      <c r="A491" t="s">
        <v>1161</v>
      </c>
      <c r="B491" s="221">
        <v>1</v>
      </c>
      <c r="C491" s="221"/>
      <c r="D491" s="221"/>
      <c r="E491" s="221"/>
    </row>
    <row r="492" spans="1:5">
      <c r="A492" t="s">
        <v>1162</v>
      </c>
      <c r="B492" s="221">
        <v>5</v>
      </c>
      <c r="C492" s="175">
        <v>45603</v>
      </c>
      <c r="D492" s="175">
        <v>45607</v>
      </c>
      <c r="E492" s="175">
        <v>45600</v>
      </c>
    </row>
    <row r="493" spans="1:5">
      <c r="A493" t="s">
        <v>1163</v>
      </c>
      <c r="B493" s="221">
        <v>5</v>
      </c>
      <c r="C493" s="175">
        <v>45603</v>
      </c>
      <c r="D493" s="175">
        <v>45607</v>
      </c>
      <c r="E493" s="175">
        <v>45600</v>
      </c>
    </row>
    <row r="494" spans="1:5">
      <c r="A494" t="s">
        <v>1164</v>
      </c>
      <c r="B494" s="221">
        <v>1</v>
      </c>
      <c r="C494" s="221"/>
      <c r="D494" s="221"/>
      <c r="E494" s="221"/>
    </row>
    <row r="495" spans="1:5">
      <c r="A495" t="s">
        <v>1165</v>
      </c>
      <c r="B495" s="221">
        <v>1</v>
      </c>
      <c r="C495" s="221"/>
      <c r="D495" s="221"/>
      <c r="E495" s="221"/>
    </row>
    <row r="496" spans="1:5">
      <c r="A496" t="s">
        <v>1166</v>
      </c>
      <c r="B496" s="221">
        <v>1</v>
      </c>
      <c r="C496" s="221"/>
      <c r="D496" s="221"/>
      <c r="E496" s="221"/>
    </row>
    <row r="497" spans="1:5">
      <c r="A497" t="s">
        <v>1167</v>
      </c>
      <c r="B497" s="221">
        <v>1</v>
      </c>
      <c r="C497" s="221"/>
      <c r="D497" s="221"/>
      <c r="E497" s="221"/>
    </row>
    <row r="498" spans="1:5">
      <c r="A498" t="s">
        <v>1168</v>
      </c>
      <c r="B498" s="221">
        <v>5</v>
      </c>
      <c r="C498" s="175">
        <v>45603</v>
      </c>
      <c r="D498" s="175">
        <v>45607</v>
      </c>
      <c r="E498" s="175">
        <v>45600</v>
      </c>
    </row>
    <row r="499" spans="1:5">
      <c r="A499" t="s">
        <v>1169</v>
      </c>
      <c r="B499" s="221">
        <v>1</v>
      </c>
      <c r="C499" s="221"/>
      <c r="D499" s="221"/>
      <c r="E499" s="221"/>
    </row>
    <row r="500" spans="1:5">
      <c r="A500" t="s">
        <v>1170</v>
      </c>
      <c r="B500" s="221">
        <v>1</v>
      </c>
      <c r="C500" s="221"/>
      <c r="D500" s="221"/>
      <c r="E500" s="221"/>
    </row>
    <row r="501" spans="1:5">
      <c r="A501" t="s">
        <v>1171</v>
      </c>
      <c r="B501" s="221">
        <v>1</v>
      </c>
      <c r="C501" s="221"/>
      <c r="D501" s="221"/>
      <c r="E501" s="221"/>
    </row>
    <row r="502" spans="1:5">
      <c r="A502" t="s">
        <v>1172</v>
      </c>
      <c r="B502" s="221">
        <v>5</v>
      </c>
      <c r="C502" s="175">
        <v>45603</v>
      </c>
      <c r="D502" s="175">
        <v>45607</v>
      </c>
      <c r="E502" s="175">
        <v>45600</v>
      </c>
    </row>
    <row r="503" spans="1:5">
      <c r="A503" t="s">
        <v>1173</v>
      </c>
      <c r="B503" s="221">
        <v>1</v>
      </c>
      <c r="C503" s="221"/>
      <c r="D503" s="221"/>
      <c r="E503" s="221"/>
    </row>
    <row r="504" spans="1:5">
      <c r="A504" t="s">
        <v>1174</v>
      </c>
      <c r="B504" s="221">
        <v>1</v>
      </c>
      <c r="C504" s="221"/>
      <c r="D504" s="221"/>
      <c r="E504" s="221"/>
    </row>
    <row r="505" spans="1:5">
      <c r="A505" t="s">
        <v>1175</v>
      </c>
      <c r="B505" s="221">
        <v>1</v>
      </c>
      <c r="C505" s="221"/>
      <c r="D505" s="221"/>
      <c r="E505" s="221"/>
    </row>
    <row r="506" spans="1:5">
      <c r="A506" t="s">
        <v>1176</v>
      </c>
      <c r="B506" s="221">
        <v>1</v>
      </c>
      <c r="C506" s="221"/>
      <c r="D506" s="221"/>
      <c r="E506" s="221"/>
    </row>
    <row r="507" spans="1:5">
      <c r="A507" t="s">
        <v>1177</v>
      </c>
      <c r="B507" s="221">
        <v>1</v>
      </c>
      <c r="C507" s="221"/>
      <c r="D507" s="221"/>
      <c r="E507" s="221"/>
    </row>
    <row r="508" spans="1:5">
      <c r="A508" t="s">
        <v>1178</v>
      </c>
      <c r="B508" s="221">
        <v>1</v>
      </c>
      <c r="C508" s="221"/>
      <c r="D508" s="221"/>
      <c r="E508" s="221"/>
    </row>
    <row r="509" spans="1:5">
      <c r="A509" t="s">
        <v>1179</v>
      </c>
      <c r="B509" s="221">
        <v>1</v>
      </c>
      <c r="C509" s="221"/>
      <c r="D509" s="221"/>
      <c r="E509" s="221"/>
    </row>
    <row r="510" spans="1:5">
      <c r="A510" t="s">
        <v>1180</v>
      </c>
      <c r="B510" s="221">
        <v>1</v>
      </c>
      <c r="C510" s="221"/>
      <c r="D510" s="221"/>
      <c r="E510" s="221"/>
    </row>
    <row r="511" spans="1:5">
      <c r="A511" t="s">
        <v>1181</v>
      </c>
      <c r="B511" s="221">
        <v>1</v>
      </c>
      <c r="C511" s="221"/>
      <c r="D511" s="221"/>
      <c r="E511" s="221"/>
    </row>
    <row r="512" spans="1:5">
      <c r="A512" t="s">
        <v>1182</v>
      </c>
      <c r="B512" s="221">
        <v>1</v>
      </c>
      <c r="C512" s="221"/>
      <c r="D512" s="221"/>
      <c r="E512" s="221"/>
    </row>
    <row r="513" spans="1:5">
      <c r="A513" t="s">
        <v>1183</v>
      </c>
      <c r="B513" s="221">
        <v>1</v>
      </c>
      <c r="C513" s="221"/>
      <c r="D513" s="221"/>
      <c r="E513" s="221"/>
    </row>
    <row r="514" spans="1:5">
      <c r="A514" t="s">
        <v>1184</v>
      </c>
      <c r="B514" s="221">
        <v>1</v>
      </c>
      <c r="C514" s="221"/>
      <c r="D514" s="221"/>
      <c r="E514" s="221"/>
    </row>
    <row r="515" spans="1:5">
      <c r="A515" t="s">
        <v>1185</v>
      </c>
      <c r="B515" s="221">
        <v>1</v>
      </c>
      <c r="C515" s="221"/>
      <c r="D515" s="221"/>
      <c r="E515" s="221"/>
    </row>
    <row r="516" spans="1:5">
      <c r="A516" t="s">
        <v>1186</v>
      </c>
      <c r="B516" s="221">
        <v>1</v>
      </c>
      <c r="C516" s="221"/>
      <c r="D516" s="221"/>
      <c r="E516" s="221"/>
    </row>
    <row r="517" spans="1:5">
      <c r="A517" t="s">
        <v>1187</v>
      </c>
      <c r="B517" s="221">
        <v>1</v>
      </c>
      <c r="C517" s="221"/>
      <c r="D517" s="221"/>
      <c r="E517" s="221"/>
    </row>
    <row r="518" spans="1:5">
      <c r="A518" t="s">
        <v>1188</v>
      </c>
      <c r="B518" s="221">
        <v>1</v>
      </c>
      <c r="C518" s="221"/>
      <c r="D518" s="221"/>
      <c r="E518" s="221"/>
    </row>
    <row r="519" spans="1:5">
      <c r="A519" t="s">
        <v>1189</v>
      </c>
      <c r="B519" s="221">
        <v>1</v>
      </c>
      <c r="C519" s="221"/>
      <c r="D519" s="221"/>
      <c r="E519" s="221"/>
    </row>
    <row r="520" spans="1:5">
      <c r="A520" t="s">
        <v>1190</v>
      </c>
      <c r="B520" s="221">
        <v>1</v>
      </c>
      <c r="C520" s="221"/>
      <c r="D520" s="221"/>
      <c r="E520" s="221"/>
    </row>
    <row r="521" spans="1:5">
      <c r="A521" t="s">
        <v>1968</v>
      </c>
      <c r="B521" s="221">
        <v>7</v>
      </c>
      <c r="C521" s="221"/>
      <c r="D521" s="221"/>
      <c r="E521" s="221"/>
    </row>
    <row r="522" spans="1:5">
      <c r="A522" t="s">
        <v>1191</v>
      </c>
      <c r="B522" s="221">
        <v>0</v>
      </c>
      <c r="C522" s="221"/>
      <c r="D522" s="221"/>
      <c r="E522" s="221"/>
    </row>
    <row r="523" spans="1:5">
      <c r="A523" t="s">
        <v>1192</v>
      </c>
      <c r="B523" s="221">
        <v>1</v>
      </c>
      <c r="C523" s="221"/>
      <c r="D523" s="221"/>
      <c r="E523" s="221"/>
    </row>
    <row r="524" spans="1:5">
      <c r="A524" t="s">
        <v>1193</v>
      </c>
      <c r="B524" s="221">
        <v>1</v>
      </c>
      <c r="C524" s="221"/>
      <c r="D524" s="221"/>
      <c r="E524" s="221"/>
    </row>
    <row r="525" spans="1:5">
      <c r="A525" t="s">
        <v>1194</v>
      </c>
      <c r="B525" s="221">
        <v>1</v>
      </c>
      <c r="C525" s="175">
        <v>45491</v>
      </c>
      <c r="D525" s="175">
        <v>45495</v>
      </c>
      <c r="E525" s="175">
        <v>45495</v>
      </c>
    </row>
    <row r="526" spans="1:5">
      <c r="A526" t="s">
        <v>1195</v>
      </c>
      <c r="B526" s="221">
        <v>1</v>
      </c>
      <c r="C526" s="221"/>
      <c r="D526" s="221"/>
      <c r="E526" s="221"/>
    </row>
    <row r="527" spans="1:5">
      <c r="A527" t="s">
        <v>1196</v>
      </c>
      <c r="B527" s="221">
        <v>1</v>
      </c>
      <c r="C527" s="221"/>
      <c r="D527" s="221"/>
      <c r="E527" s="221"/>
    </row>
    <row r="528" spans="1:5">
      <c r="A528" t="s">
        <v>1197</v>
      </c>
      <c r="B528" s="221">
        <v>1</v>
      </c>
      <c r="C528" s="175">
        <v>45491</v>
      </c>
      <c r="D528" s="175">
        <v>45495</v>
      </c>
      <c r="E528" s="175">
        <v>45495</v>
      </c>
    </row>
    <row r="529" spans="1:5">
      <c r="A529" t="s">
        <v>1198</v>
      </c>
      <c r="B529" s="221">
        <v>1</v>
      </c>
      <c r="C529" s="221"/>
      <c r="D529" s="221"/>
      <c r="E529" s="221"/>
    </row>
    <row r="530" spans="1:5">
      <c r="A530" t="s">
        <v>1199</v>
      </c>
      <c r="B530" s="221">
        <v>1</v>
      </c>
      <c r="C530" s="221"/>
      <c r="D530" s="221"/>
      <c r="E530" s="221"/>
    </row>
    <row r="531" spans="1:5">
      <c r="A531" t="s">
        <v>1200</v>
      </c>
      <c r="B531" s="221">
        <v>1</v>
      </c>
      <c r="C531" s="221"/>
      <c r="D531" s="221"/>
      <c r="E531" s="221"/>
    </row>
    <row r="532" spans="1:5">
      <c r="A532" t="s">
        <v>1201</v>
      </c>
      <c r="B532" s="221">
        <v>1</v>
      </c>
      <c r="C532" s="221"/>
      <c r="D532" s="221"/>
      <c r="E532" s="221"/>
    </row>
    <row r="533" spans="1:5">
      <c r="A533" t="s">
        <v>1202</v>
      </c>
      <c r="B533" s="221">
        <v>1</v>
      </c>
      <c r="C533" s="221"/>
      <c r="D533" s="221"/>
      <c r="E533" s="221"/>
    </row>
    <row r="534" spans="1:5">
      <c r="A534" t="s">
        <v>1203</v>
      </c>
      <c r="B534" s="221">
        <v>1</v>
      </c>
      <c r="C534" s="221"/>
      <c r="D534" s="221"/>
      <c r="E534" s="221"/>
    </row>
    <row r="535" spans="1:5">
      <c r="A535" t="s">
        <v>1204</v>
      </c>
      <c r="B535" s="221">
        <v>1</v>
      </c>
      <c r="C535" s="221"/>
      <c r="D535" s="221"/>
      <c r="E535" s="221"/>
    </row>
    <row r="536" spans="1:5">
      <c r="A536" t="s">
        <v>1205</v>
      </c>
      <c r="B536" s="221">
        <v>1</v>
      </c>
      <c r="C536" s="221"/>
      <c r="D536" s="221"/>
      <c r="E536" s="221"/>
    </row>
    <row r="537" spans="1:5">
      <c r="A537" t="s">
        <v>1206</v>
      </c>
      <c r="B537" s="221">
        <v>1</v>
      </c>
      <c r="C537" s="221"/>
      <c r="D537" s="221"/>
      <c r="E537" s="221"/>
    </row>
    <row r="538" spans="1:5">
      <c r="A538" t="s">
        <v>1207</v>
      </c>
      <c r="B538" s="221">
        <v>0</v>
      </c>
      <c r="C538" s="221"/>
      <c r="D538" s="221"/>
      <c r="E538" s="221"/>
    </row>
    <row r="539" spans="1:5">
      <c r="A539" t="s">
        <v>1208</v>
      </c>
      <c r="B539" s="221">
        <v>1</v>
      </c>
      <c r="C539" s="221"/>
      <c r="D539" s="221"/>
      <c r="E539" s="221"/>
    </row>
    <row r="540" spans="1:5">
      <c r="A540" t="s">
        <v>1209</v>
      </c>
      <c r="B540" s="221">
        <v>1</v>
      </c>
      <c r="C540" s="221"/>
      <c r="D540" s="221"/>
      <c r="E540" s="221"/>
    </row>
    <row r="541" spans="1:5">
      <c r="A541" t="s">
        <v>1210</v>
      </c>
      <c r="B541" s="221">
        <v>1</v>
      </c>
      <c r="C541" s="221"/>
      <c r="D541" s="221"/>
      <c r="E541" s="221"/>
    </row>
    <row r="542" spans="1:5">
      <c r="A542" t="s">
        <v>1211</v>
      </c>
      <c r="B542" s="221">
        <v>1</v>
      </c>
      <c r="C542" s="221"/>
      <c r="D542" s="221"/>
      <c r="E542" s="221"/>
    </row>
    <row r="543" spans="1:5">
      <c r="A543" t="s">
        <v>1212</v>
      </c>
      <c r="B543" s="221">
        <v>1</v>
      </c>
      <c r="C543" s="221"/>
      <c r="D543" s="221"/>
      <c r="E543" s="221"/>
    </row>
    <row r="544" spans="1:5">
      <c r="A544" t="s">
        <v>1213</v>
      </c>
      <c r="B544" s="221">
        <v>1</v>
      </c>
      <c r="C544" s="221"/>
      <c r="D544" s="221"/>
      <c r="E544" s="221"/>
    </row>
    <row r="545" spans="1:5">
      <c r="A545" t="s">
        <v>1214</v>
      </c>
      <c r="B545" s="221">
        <v>1</v>
      </c>
      <c r="C545" s="221"/>
      <c r="D545" s="221"/>
      <c r="E545" s="221"/>
    </row>
    <row r="546" spans="1:5">
      <c r="A546" t="s">
        <v>1215</v>
      </c>
      <c r="B546" s="221">
        <v>1</v>
      </c>
      <c r="C546" s="221"/>
      <c r="D546" s="221"/>
      <c r="E546" s="221"/>
    </row>
    <row r="547" spans="1:5">
      <c r="A547" t="s">
        <v>1216</v>
      </c>
      <c r="B547" s="221">
        <v>1</v>
      </c>
      <c r="C547" s="221"/>
      <c r="D547" s="221"/>
      <c r="E547" s="221"/>
    </row>
    <row r="548" spans="1:5">
      <c r="A548" t="s">
        <v>1217</v>
      </c>
      <c r="B548" s="221">
        <v>1</v>
      </c>
      <c r="C548" s="221"/>
      <c r="D548" s="221"/>
      <c r="E548" s="221"/>
    </row>
    <row r="549" spans="1:5">
      <c r="A549" t="s">
        <v>1218</v>
      </c>
      <c r="B549" s="221">
        <v>1</v>
      </c>
      <c r="C549" s="221"/>
      <c r="D549" s="221"/>
      <c r="E549" s="221"/>
    </row>
    <row r="550" spans="1:5">
      <c r="A550" t="s">
        <v>1219</v>
      </c>
      <c r="B550" s="221">
        <v>1</v>
      </c>
      <c r="C550" s="221"/>
      <c r="D550" s="221"/>
      <c r="E550" s="221"/>
    </row>
    <row r="551" spans="1:5">
      <c r="A551" t="s">
        <v>1220</v>
      </c>
      <c r="B551" s="221">
        <v>1</v>
      </c>
      <c r="C551" s="221"/>
      <c r="D551" s="221"/>
      <c r="E551" s="221"/>
    </row>
    <row r="552" spans="1:5">
      <c r="A552" t="s">
        <v>1221</v>
      </c>
      <c r="B552" s="221">
        <v>1</v>
      </c>
      <c r="C552" s="221"/>
      <c r="D552" s="221"/>
      <c r="E552" s="221"/>
    </row>
    <row r="553" spans="1:5">
      <c r="A553" t="s">
        <v>1222</v>
      </c>
      <c r="B553" s="221">
        <v>0</v>
      </c>
      <c r="C553" s="221"/>
      <c r="D553" s="221"/>
      <c r="E553" s="221"/>
    </row>
    <row r="554" spans="1:5">
      <c r="A554" t="s">
        <v>1223</v>
      </c>
      <c r="B554" s="221">
        <v>1</v>
      </c>
      <c r="C554" s="221"/>
      <c r="D554" s="221"/>
      <c r="E554" s="221"/>
    </row>
    <row r="555" spans="1:5">
      <c r="A555" t="s">
        <v>1224</v>
      </c>
      <c r="B555" s="221">
        <v>1</v>
      </c>
      <c r="C555" s="221"/>
      <c r="D555" s="221"/>
      <c r="E555" s="221"/>
    </row>
    <row r="556" spans="1:5">
      <c r="A556" t="s">
        <v>1225</v>
      </c>
      <c r="B556" s="221">
        <v>1</v>
      </c>
      <c r="C556" s="221"/>
      <c r="D556" s="221"/>
      <c r="E556" s="221"/>
    </row>
    <row r="557" spans="1:5">
      <c r="A557" t="s">
        <v>1226</v>
      </c>
      <c r="B557" s="221">
        <v>0</v>
      </c>
      <c r="C557" s="221"/>
      <c r="D557" s="221"/>
      <c r="E557" s="221"/>
    </row>
    <row r="558" spans="1:5">
      <c r="A558" t="s">
        <v>1227</v>
      </c>
      <c r="B558" s="221">
        <v>1</v>
      </c>
      <c r="C558" s="221"/>
      <c r="D558" s="221"/>
      <c r="E558" s="221"/>
    </row>
    <row r="559" spans="1:5">
      <c r="A559" t="s">
        <v>1228</v>
      </c>
      <c r="B559" s="221">
        <v>1</v>
      </c>
      <c r="C559" s="221"/>
      <c r="D559" s="221"/>
      <c r="E559" s="221"/>
    </row>
    <row r="560" spans="1:5">
      <c r="A560" t="s">
        <v>1229</v>
      </c>
      <c r="B560" s="221">
        <v>0</v>
      </c>
      <c r="C560" s="221"/>
      <c r="D560" s="221"/>
      <c r="E560" s="221"/>
    </row>
    <row r="561" spans="1:5">
      <c r="A561" t="s">
        <v>1230</v>
      </c>
      <c r="B561" s="221">
        <v>1</v>
      </c>
      <c r="C561" s="221"/>
      <c r="D561" s="221"/>
      <c r="E561" s="221"/>
    </row>
    <row r="562" spans="1:5">
      <c r="A562" t="s">
        <v>1231</v>
      </c>
      <c r="B562" s="221">
        <v>1</v>
      </c>
      <c r="C562" s="221"/>
      <c r="D562" s="221"/>
      <c r="E562" s="221"/>
    </row>
    <row r="563" spans="1:5">
      <c r="A563" t="s">
        <v>1232</v>
      </c>
      <c r="B563" s="221">
        <v>1</v>
      </c>
      <c r="C563" s="221"/>
      <c r="D563" s="221"/>
      <c r="E563" s="221"/>
    </row>
    <row r="564" spans="1:5">
      <c r="A564" t="s">
        <v>1233</v>
      </c>
      <c r="B564" s="221">
        <v>1</v>
      </c>
      <c r="C564" s="221"/>
      <c r="D564" s="221"/>
      <c r="E564" s="221"/>
    </row>
    <row r="565" spans="1:5">
      <c r="A565" t="s">
        <v>1234</v>
      </c>
      <c r="B565" s="221">
        <v>1</v>
      </c>
      <c r="C565" s="221"/>
      <c r="D565" s="221"/>
      <c r="E565" s="221"/>
    </row>
    <row r="566" spans="1:5">
      <c r="A566" t="s">
        <v>1235</v>
      </c>
      <c r="B566" s="221">
        <v>1</v>
      </c>
      <c r="C566" s="221"/>
      <c r="D566" s="221"/>
      <c r="E566" s="221"/>
    </row>
    <row r="567" spans="1:5">
      <c r="A567" t="s">
        <v>1236</v>
      </c>
      <c r="B567" s="221">
        <v>1</v>
      </c>
      <c r="C567" s="221"/>
      <c r="D567" s="221"/>
      <c r="E567" s="221"/>
    </row>
    <row r="568" spans="1:5">
      <c r="A568" t="s">
        <v>1237</v>
      </c>
      <c r="B568" s="221">
        <v>1</v>
      </c>
      <c r="C568" s="221"/>
      <c r="D568" s="221"/>
      <c r="E568" s="221"/>
    </row>
    <row r="569" spans="1:5">
      <c r="A569" t="s">
        <v>1238</v>
      </c>
      <c r="B569" s="221">
        <v>1</v>
      </c>
      <c r="C569" s="221"/>
      <c r="D569" s="221"/>
      <c r="E569" s="221"/>
    </row>
    <row r="570" spans="1:5">
      <c r="A570" t="s">
        <v>1239</v>
      </c>
      <c r="B570" s="221">
        <v>1</v>
      </c>
      <c r="C570" s="221"/>
      <c r="D570" s="221"/>
      <c r="E570" s="221"/>
    </row>
    <row r="571" spans="1:5">
      <c r="A571" t="s">
        <v>1240</v>
      </c>
      <c r="B571" s="221">
        <v>1</v>
      </c>
      <c r="C571" s="221"/>
      <c r="D571" s="221"/>
      <c r="E571" s="221"/>
    </row>
    <row r="572" spans="1:5">
      <c r="A572" t="s">
        <v>1241</v>
      </c>
      <c r="B572" s="221">
        <v>7</v>
      </c>
      <c r="C572" s="175">
        <v>45603</v>
      </c>
      <c r="D572" s="175">
        <v>374342</v>
      </c>
      <c r="E572" s="175">
        <v>45601</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38.296875" customWidth="1"/>
    <col min="6" max="6" width="37.19921875" customWidth="1"/>
    <col min="7"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616</v>
      </c>
      <c r="F10" t="s">
        <v>619</v>
      </c>
      <c r="G10" t="s">
        <v>1241</v>
      </c>
    </row>
    <row r="11" spans="2:12">
      <c r="B11" s="51" t="s">
        <v>74</v>
      </c>
      <c r="C11" s="221">
        <v>3</v>
      </c>
      <c r="D11" s="221">
        <v>17</v>
      </c>
      <c r="E11" s="221"/>
      <c r="F11" s="221"/>
      <c r="G11" s="221">
        <v>20</v>
      </c>
    </row>
    <row r="12" spans="2:12">
      <c r="B12" s="51" t="s">
        <v>123</v>
      </c>
      <c r="C12" s="221"/>
      <c r="D12" s="221">
        <v>50</v>
      </c>
      <c r="E12" s="221">
        <v>22</v>
      </c>
      <c r="F12" s="221"/>
      <c r="G12" s="221">
        <v>72</v>
      </c>
    </row>
    <row r="13" spans="2:12">
      <c r="B13" s="51" t="s">
        <v>94</v>
      </c>
      <c r="C13" s="221">
        <v>2</v>
      </c>
      <c r="D13" s="221">
        <v>30</v>
      </c>
      <c r="E13" s="221"/>
      <c r="F13" s="221">
        <v>1</v>
      </c>
      <c r="G13" s="221">
        <v>33</v>
      </c>
    </row>
    <row r="14" spans="2:12">
      <c r="B14" s="51" t="s">
        <v>88</v>
      </c>
      <c r="C14" s="221">
        <v>1</v>
      </c>
      <c r="D14" s="221">
        <v>14</v>
      </c>
      <c r="E14" s="221"/>
      <c r="F14" s="221"/>
      <c r="G14" s="221">
        <v>15</v>
      </c>
    </row>
    <row r="15" spans="2:12">
      <c r="B15" s="51" t="s">
        <v>55</v>
      </c>
      <c r="C15" s="221">
        <v>4</v>
      </c>
      <c r="D15" s="221">
        <v>13</v>
      </c>
      <c r="E15" s="221"/>
      <c r="F15" s="221"/>
      <c r="G15" s="221">
        <v>17</v>
      </c>
    </row>
    <row r="16" spans="2:12">
      <c r="B16" s="51" t="s">
        <v>37</v>
      </c>
      <c r="C16" s="221"/>
      <c r="D16" s="221"/>
      <c r="E16" s="221"/>
      <c r="F16" s="221">
        <v>12</v>
      </c>
      <c r="G16" s="221">
        <v>12</v>
      </c>
    </row>
    <row r="17" spans="2:7">
      <c r="B17" s="51" t="s">
        <v>1241</v>
      </c>
      <c r="C17" s="221">
        <v>10</v>
      </c>
      <c r="D17" s="221">
        <v>124</v>
      </c>
      <c r="E17" s="221">
        <v>22</v>
      </c>
      <c r="F17" s="221">
        <v>13</v>
      </c>
      <c r="G17" s="221">
        <v>169</v>
      </c>
    </row>
    <row r="23" spans="2:7">
      <c r="B23" s="50" t="s">
        <v>8</v>
      </c>
      <c r="C23" t="s" vm="1">
        <v>26</v>
      </c>
    </row>
    <row r="24" spans="2:7">
      <c r="B24" s="50" t="s">
        <v>9</v>
      </c>
      <c r="C24" t="s" vm="2">
        <v>1243</v>
      </c>
    </row>
    <row r="25" spans="2:7">
      <c r="B25" s="50" t="s">
        <v>10</v>
      </c>
      <c r="C25" t="s" vm="3">
        <v>40</v>
      </c>
    </row>
    <row r="27" spans="2:7">
      <c r="B27" s="50" t="s">
        <v>1246</v>
      </c>
      <c r="C27" t="s">
        <v>1244</v>
      </c>
    </row>
    <row r="28" spans="2:7">
      <c r="B28" s="51" t="s">
        <v>613</v>
      </c>
      <c r="C28" s="221">
        <v>10</v>
      </c>
    </row>
    <row r="29" spans="2:7">
      <c r="B29" s="51" t="s">
        <v>614</v>
      </c>
      <c r="C29" s="221">
        <v>124</v>
      </c>
    </row>
    <row r="30" spans="2:7">
      <c r="B30" s="51" t="s">
        <v>616</v>
      </c>
      <c r="C30" s="221">
        <v>22</v>
      </c>
    </row>
    <row r="31" spans="2:7">
      <c r="B31" s="51" t="s">
        <v>619</v>
      </c>
      <c r="C31" s="221">
        <v>13</v>
      </c>
    </row>
    <row r="32" spans="2:7">
      <c r="B32" s="51" t="s">
        <v>1241</v>
      </c>
      <c r="C32" s="221">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8</v>
      </c>
      <c r="E54" s="221"/>
      <c r="F54" s="221">
        <v>10</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156</v>
      </c>
      <c r="E63" s="221">
        <v>2</v>
      </c>
      <c r="F63" s="221">
        <v>73</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156</v>
      </c>
    </row>
    <row r="75" spans="2:3">
      <c r="B75" s="51" t="s">
        <v>617</v>
      </c>
      <c r="C75" s="221">
        <v>2</v>
      </c>
    </row>
    <row r="76" spans="2:3">
      <c r="B76" s="51" t="s">
        <v>619</v>
      </c>
      <c r="C76" s="221">
        <v>73</v>
      </c>
    </row>
    <row r="77" spans="2:3">
      <c r="B77" s="51" t="s">
        <v>1241</v>
      </c>
      <c r="C77" s="221">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1945</v>
      </c>
      <c r="E95" t="s">
        <v>615</v>
      </c>
      <c r="F95" t="s">
        <v>619</v>
      </c>
      <c r="G95" t="s">
        <v>1241</v>
      </c>
    </row>
    <row r="96" spans="2:16">
      <c r="B96" s="51" t="s">
        <v>380</v>
      </c>
      <c r="C96" s="221">
        <v>21</v>
      </c>
      <c r="D96" s="221">
        <v>3</v>
      </c>
      <c r="E96" s="221"/>
      <c r="F96" s="221">
        <v>10</v>
      </c>
      <c r="G96" s="221">
        <v>34</v>
      </c>
    </row>
    <row r="97" spans="2:7">
      <c r="B97" s="51" t="s">
        <v>336</v>
      </c>
      <c r="C97" s="221">
        <v>11</v>
      </c>
      <c r="D97" s="221"/>
      <c r="E97" s="221">
        <v>24</v>
      </c>
      <c r="F97" s="221">
        <v>8</v>
      </c>
      <c r="G97" s="221">
        <v>43</v>
      </c>
    </row>
    <row r="98" spans="2:7">
      <c r="B98" s="51" t="s">
        <v>369</v>
      </c>
      <c r="C98" s="221">
        <v>2</v>
      </c>
      <c r="D98" s="221">
        <v>3</v>
      </c>
      <c r="E98" s="221">
        <v>2</v>
      </c>
      <c r="F98" s="221">
        <v>17</v>
      </c>
      <c r="G98" s="221">
        <v>24</v>
      </c>
    </row>
    <row r="99" spans="2:7">
      <c r="B99" s="51" t="s">
        <v>440</v>
      </c>
      <c r="C99" s="221">
        <v>5</v>
      </c>
      <c r="D99" s="221"/>
      <c r="E99" s="221"/>
      <c r="F99" s="221"/>
      <c r="G99" s="221">
        <v>5</v>
      </c>
    </row>
    <row r="100" spans="2:7">
      <c r="B100" s="51" t="s">
        <v>442</v>
      </c>
      <c r="C100" s="221">
        <v>5</v>
      </c>
      <c r="D100" s="221"/>
      <c r="E100" s="221"/>
      <c r="F100" s="221"/>
      <c r="G100" s="221">
        <v>5</v>
      </c>
    </row>
    <row r="101" spans="2:7">
      <c r="B101" s="51" t="s">
        <v>390</v>
      </c>
      <c r="C101" s="221"/>
      <c r="D101" s="221"/>
      <c r="E101" s="221"/>
      <c r="F101" s="221">
        <v>15</v>
      </c>
      <c r="G101" s="221">
        <v>15</v>
      </c>
    </row>
    <row r="102" spans="2:7">
      <c r="B102" s="51" t="s">
        <v>393</v>
      </c>
      <c r="C102" s="221">
        <v>9</v>
      </c>
      <c r="D102" s="221"/>
      <c r="E102" s="221"/>
      <c r="F102" s="221"/>
      <c r="G102" s="221">
        <v>9</v>
      </c>
    </row>
    <row r="103" spans="2:7">
      <c r="B103" s="51" t="s">
        <v>1241</v>
      </c>
      <c r="C103" s="221">
        <v>53</v>
      </c>
      <c r="D103" s="221">
        <v>6</v>
      </c>
      <c r="E103" s="221">
        <v>26</v>
      </c>
      <c r="F103" s="221">
        <v>50</v>
      </c>
      <c r="G103" s="221">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1246</v>
      </c>
      <c r="C115" t="s">
        <v>1244</v>
      </c>
    </row>
    <row r="116" spans="2:3">
      <c r="B116" s="51" t="s">
        <v>614</v>
      </c>
      <c r="C116" s="221">
        <v>53</v>
      </c>
    </row>
    <row r="117" spans="2:3">
      <c r="B117" s="51" t="s">
        <v>619</v>
      </c>
      <c r="C117" s="221">
        <v>50</v>
      </c>
    </row>
    <row r="118" spans="2:3">
      <c r="B118" s="51" t="s">
        <v>615</v>
      </c>
      <c r="C118" s="221">
        <v>26</v>
      </c>
    </row>
    <row r="119" spans="2:3">
      <c r="B119" s="51" t="s">
        <v>1945</v>
      </c>
      <c r="C119" s="221">
        <v>6</v>
      </c>
    </row>
    <row r="120" spans="2:3">
      <c r="B120" s="51" t="s">
        <v>1241</v>
      </c>
      <c r="C120" s="2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A5" zoomScale="70" zoomScaleNormal="70" workbookViewId="0">
      <selection activeCell="N544" sqref="N544:N546"/>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7"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1967</v>
      </c>
      <c r="H127" s="57" t="str">
        <f>Table1[[#This Row],[Tabela]]&amp;Table1[[#This Row],[Campo]]</f>
        <v>PROPERTYCGARANT_BEM</v>
      </c>
      <c r="I127" s="2" t="s">
        <v>619</v>
      </c>
      <c r="J127" s="43">
        <f>VLOOKUP(Table1[[#This Row],[Status]],Auxiliar!$B$16:$C$24,2,0)</f>
        <v>7</v>
      </c>
      <c r="K127" s="2" t="s">
        <v>1266</v>
      </c>
      <c r="L127" s="2" t="s">
        <v>1272</v>
      </c>
      <c r="M127" s="21" t="s">
        <v>1273</v>
      </c>
      <c r="N127" s="48">
        <v>45603</v>
      </c>
      <c r="O127" s="21">
        <f>INDEX(Auxiliar!$D$5:$F$13,MATCH(Table1[[#This Row],[Tipologia_Testes]],Auxiliar!$B$5:$B$13,0),MATCH(Table1[[#This Row],[Complexidade]],Auxiliar!$D$4:$F$4,0))</f>
        <v>2</v>
      </c>
      <c r="P127" s="2"/>
      <c r="Q127" s="2"/>
      <c r="R127" s="223">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1967</v>
      </c>
      <c r="H128" s="57" t="str">
        <f>Table1[[#This Row],[Tabela]]&amp;Table1[[#This Row],[Campo]]</f>
        <v>PROPERTYCGARANT_BEM</v>
      </c>
      <c r="I128" s="2" t="s">
        <v>619</v>
      </c>
      <c r="J128" s="43">
        <f>VLOOKUP(Table1[[#This Row],[Status]],Auxiliar!$B$16:$C$24,2,0)</f>
        <v>7</v>
      </c>
      <c r="K128" s="2" t="s">
        <v>1267</v>
      </c>
      <c r="L128" s="2" t="s">
        <v>1272</v>
      </c>
      <c r="M128" s="21" t="s">
        <v>1273</v>
      </c>
      <c r="N128" s="48">
        <v>45603</v>
      </c>
      <c r="O128" s="21">
        <f>INDEX(Auxiliar!$D$5:$F$13,MATCH(Table1[[#This Row],[Tipologia_Testes]],Auxiliar!$B$5:$B$13,0),MATCH(Table1[[#This Row],[Complexidade]],Auxiliar!$D$4:$F$4,0))</f>
        <v>2</v>
      </c>
      <c r="P128" s="2"/>
      <c r="Q128" s="2"/>
      <c r="R128" s="223">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1967</v>
      </c>
      <c r="H129" s="57" t="str">
        <f>Table1[[#This Row],[Tabela]]&amp;Table1[[#This Row],[Campo]]</f>
        <v>PROPERTYCGARANT_BEM</v>
      </c>
      <c r="I129" s="2" t="s">
        <v>619</v>
      </c>
      <c r="J129" s="43">
        <f>VLOOKUP(Table1[[#This Row],[Status]],Auxiliar!$B$16:$C$24,2,0)</f>
        <v>7</v>
      </c>
      <c r="K129" s="2" t="s">
        <v>1269</v>
      </c>
      <c r="L129" s="2" t="s">
        <v>1272</v>
      </c>
      <c r="M129" s="21" t="s">
        <v>1273</v>
      </c>
      <c r="N129" s="48">
        <v>45603</v>
      </c>
      <c r="O129" s="21">
        <f>INDEX(Auxiliar!$D$5:$F$13,MATCH(Table1[[#This Row],[Tipologia_Testes]],Auxiliar!$B$5:$B$13,0),MATCH(Table1[[#This Row],[Complexidade]],Auxiliar!$D$4:$F$4,0))</f>
        <v>0.1</v>
      </c>
      <c r="P129" s="2"/>
      <c r="Q129" s="2"/>
      <c r="R129" s="223">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1263</v>
      </c>
      <c r="L130" s="29" t="s">
        <v>1264</v>
      </c>
      <c r="M130" s="21" t="s">
        <v>1273</v>
      </c>
      <c r="N130" s="48">
        <v>45485</v>
      </c>
      <c r="O130" s="21">
        <f>INDEX(Auxiliar!$D$5:$F$13,MATCH(Table1[[#This Row],[Tipologia_Testes]],Auxiliar!$B$5:$B$13,0),MATCH(Table1[[#This Row],[Complexidade]],Auxiliar!$D$4:$F$4,0))</f>
        <v>8</v>
      </c>
      <c r="P130" s="23" t="s">
        <v>1288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1266</v>
      </c>
      <c r="L140" s="29" t="s">
        <v>1264</v>
      </c>
      <c r="M140" s="21" t="s">
        <v>1273</v>
      </c>
      <c r="N140" s="48">
        <v>45485</v>
      </c>
      <c r="O140" s="21">
        <f>INDEX(Auxiliar!$D$5:$F$13,MATCH(Table1[[#This Row],[Tipologia_Testes]],Auxiliar!$B$5:$B$13,0),MATCH(Table1[[#This Row],[Complexidade]],Auxiliar!$D$4:$F$4,0))</f>
        <v>2</v>
      </c>
      <c r="P140" s="2" t="s">
        <v>1289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1267</v>
      </c>
      <c r="L141" s="29" t="s">
        <v>1264</v>
      </c>
      <c r="M141" s="21" t="s">
        <v>1273</v>
      </c>
      <c r="N141" s="48">
        <v>45485</v>
      </c>
      <c r="O141" s="21">
        <f>INDEX(Auxiliar!$D$5:$F$13,MATCH(Table1[[#This Row],[Tipologia_Testes]],Auxiliar!$B$5:$B$13,0),MATCH(Table1[[#This Row],[Complexidade]],Auxiliar!$D$4:$F$4,0))</f>
        <v>2</v>
      </c>
      <c r="P141" s="2" t="s">
        <v>1289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1269</v>
      </c>
      <c r="L142" s="29" t="s">
        <v>1264</v>
      </c>
      <c r="M142" s="21" t="s">
        <v>1273</v>
      </c>
      <c r="N142" s="48">
        <v>45485</v>
      </c>
      <c r="O142" s="21">
        <f>INDEX(Auxiliar!$D$5:$F$13,MATCH(Table1[[#This Row],[Tipologia_Testes]],Auxiliar!$B$5:$B$13,0),MATCH(Table1[[#This Row],[Complexidade]],Auxiliar!$D$4:$F$4,0))</f>
        <v>0.1</v>
      </c>
      <c r="P142" s="2" t="s">
        <v>1289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616</v>
      </c>
      <c r="J143" s="43">
        <f>VLOOKUP(Table1[[#This Row],[Status]],Auxiliar!$B$16:$C$24,2,0)</f>
        <v>5</v>
      </c>
      <c r="K143" s="2" t="s">
        <v>1266</v>
      </c>
      <c r="L143" s="29" t="s">
        <v>1264</v>
      </c>
      <c r="M143" s="21" t="s">
        <v>1273</v>
      </c>
      <c r="N143" s="48">
        <v>45604</v>
      </c>
      <c r="O143" s="21">
        <f>INDEX(Auxiliar!$D$5:$F$13,MATCH(Table1[[#This Row],[Tipologia_Testes]],Auxiliar!$B$5:$B$13,0),MATCH(Table1[[#This Row],[Complexidade]],Auxiliar!$D$4:$F$4,0))</f>
        <v>2</v>
      </c>
      <c r="P143" s="2" t="s">
        <v>1290</v>
      </c>
      <c r="Q143" s="2"/>
      <c r="R143" s="152">
        <v>45261</v>
      </c>
      <c r="S143" s="152"/>
      <c r="T143" s="152">
        <v>45603</v>
      </c>
      <c r="U143" s="152">
        <v>45607</v>
      </c>
      <c r="V143" s="152">
        <v>45600</v>
      </c>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616</v>
      </c>
      <c r="J144" s="43">
        <f>VLOOKUP(Table1[[#This Row],[Status]],Auxiliar!$B$16:$C$24,2,0)</f>
        <v>5</v>
      </c>
      <c r="K144" s="2" t="s">
        <v>1267</v>
      </c>
      <c r="L144" s="29" t="s">
        <v>1264</v>
      </c>
      <c r="M144" s="21" t="s">
        <v>1273</v>
      </c>
      <c r="N144" s="48">
        <v>45604</v>
      </c>
      <c r="O144" s="21">
        <f>INDEX(Auxiliar!$D$5:$F$13,MATCH(Table1[[#This Row],[Tipologia_Testes]],Auxiliar!$B$5:$B$13,0),MATCH(Table1[[#This Row],[Complexidade]],Auxiliar!$D$4:$F$4,0))</f>
        <v>2</v>
      </c>
      <c r="P144" s="2" t="s">
        <v>1290</v>
      </c>
      <c r="Q144" s="2"/>
      <c r="R144" s="152">
        <v>45261</v>
      </c>
      <c r="S144" s="152"/>
      <c r="T144" s="152">
        <v>45603</v>
      </c>
      <c r="U144" s="152">
        <v>45607</v>
      </c>
      <c r="V144" s="152">
        <v>45600</v>
      </c>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616</v>
      </c>
      <c r="J145" s="43">
        <f>VLOOKUP(Table1[[#This Row],[Status]],Auxiliar!$B$16:$C$24,2,0)</f>
        <v>5</v>
      </c>
      <c r="K145" s="2" t="s">
        <v>1269</v>
      </c>
      <c r="L145" s="29" t="s">
        <v>1264</v>
      </c>
      <c r="M145" s="21" t="s">
        <v>1273</v>
      </c>
      <c r="N145" s="48">
        <v>45604</v>
      </c>
      <c r="O145" s="21">
        <f>INDEX(Auxiliar!$D$5:$F$13,MATCH(Table1[[#This Row],[Tipologia_Testes]],Auxiliar!$B$5:$B$13,0),MATCH(Table1[[#This Row],[Complexidade]],Auxiliar!$D$4:$F$4,0))</f>
        <v>0.1</v>
      </c>
      <c r="P145" s="2" t="s">
        <v>1290</v>
      </c>
      <c r="Q145" s="2"/>
      <c r="R145" s="152">
        <v>45261</v>
      </c>
      <c r="S145" s="152"/>
      <c r="T145" s="152">
        <v>45603</v>
      </c>
      <c r="U145" s="152">
        <v>45607</v>
      </c>
      <c r="V145" s="152">
        <v>45600</v>
      </c>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616</v>
      </c>
      <c r="J146" s="43">
        <f>VLOOKUP(Table1[[#This Row],[Status]],Auxiliar!$B$16:$C$24,2,0)</f>
        <v>5</v>
      </c>
      <c r="K146" s="2" t="s">
        <v>1266</v>
      </c>
      <c r="L146" s="29" t="s">
        <v>1264</v>
      </c>
      <c r="M146" s="21" t="s">
        <v>1273</v>
      </c>
      <c r="N146" s="48">
        <v>45604</v>
      </c>
      <c r="O146" s="21">
        <f>INDEX(Auxiliar!$D$5:$F$13,MATCH(Table1[[#This Row],[Tipologia_Testes]],Auxiliar!$B$5:$B$13,0),MATCH(Table1[[#This Row],[Complexidade]],Auxiliar!$D$4:$F$4,0))</f>
        <v>2</v>
      </c>
      <c r="P146" s="2" t="s">
        <v>1290</v>
      </c>
      <c r="Q146" s="2"/>
      <c r="R146" s="152">
        <v>45261</v>
      </c>
      <c r="S146" s="152"/>
      <c r="T146" s="152">
        <v>45603</v>
      </c>
      <c r="U146" s="152">
        <v>45607</v>
      </c>
      <c r="V146" s="152">
        <v>45600</v>
      </c>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616</v>
      </c>
      <c r="J147" s="43">
        <f>VLOOKUP(Table1[[#This Row],[Status]],Auxiliar!$B$16:$C$24,2,0)</f>
        <v>5</v>
      </c>
      <c r="K147" s="2" t="s">
        <v>1267</v>
      </c>
      <c r="L147" s="29" t="s">
        <v>1264</v>
      </c>
      <c r="M147" s="21" t="s">
        <v>1273</v>
      </c>
      <c r="N147" s="48">
        <v>45604</v>
      </c>
      <c r="O147" s="21">
        <f>INDEX(Auxiliar!$D$5:$F$13,MATCH(Table1[[#This Row],[Tipologia_Testes]],Auxiliar!$B$5:$B$13,0),MATCH(Table1[[#This Row],[Complexidade]],Auxiliar!$D$4:$F$4,0))</f>
        <v>2</v>
      </c>
      <c r="P147" s="2" t="s">
        <v>1290</v>
      </c>
      <c r="Q147" s="2"/>
      <c r="R147" s="152">
        <v>45261</v>
      </c>
      <c r="S147" s="152"/>
      <c r="T147" s="152">
        <v>45603</v>
      </c>
      <c r="U147" s="152">
        <v>45607</v>
      </c>
      <c r="V147" s="152">
        <v>45600</v>
      </c>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616</v>
      </c>
      <c r="J148" s="43">
        <f>VLOOKUP(Table1[[#This Row],[Status]],Auxiliar!$B$16:$C$24,2,0)</f>
        <v>5</v>
      </c>
      <c r="K148" s="2" t="s">
        <v>1269</v>
      </c>
      <c r="L148" s="29" t="s">
        <v>1264</v>
      </c>
      <c r="M148" s="21" t="s">
        <v>1273</v>
      </c>
      <c r="N148" s="48">
        <v>45604</v>
      </c>
      <c r="O148" s="21">
        <f>INDEX(Auxiliar!$D$5:$F$13,MATCH(Table1[[#This Row],[Tipologia_Testes]],Auxiliar!$B$5:$B$13,0),MATCH(Table1[[#This Row],[Complexidade]],Auxiliar!$D$4:$F$4,0))</f>
        <v>0.1</v>
      </c>
      <c r="P148" s="2" t="s">
        <v>1290</v>
      </c>
      <c r="Q148" s="2"/>
      <c r="R148" s="152">
        <v>45261</v>
      </c>
      <c r="S148" s="152"/>
      <c r="T148" s="152">
        <v>45603</v>
      </c>
      <c r="U148" s="152">
        <v>45607</v>
      </c>
      <c r="V148" s="152">
        <v>45600</v>
      </c>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616</v>
      </c>
      <c r="J149" s="43">
        <f>VLOOKUP(Table1[[#This Row],[Status]],Auxiliar!$B$16:$C$24,2,0)</f>
        <v>5</v>
      </c>
      <c r="K149" s="2" t="s">
        <v>1266</v>
      </c>
      <c r="L149" s="29" t="s">
        <v>1264</v>
      </c>
      <c r="M149" s="21" t="s">
        <v>1273</v>
      </c>
      <c r="N149" s="48">
        <v>45604</v>
      </c>
      <c r="O149" s="21">
        <f>INDEX(Auxiliar!$D$5:$F$13,MATCH(Table1[[#This Row],[Tipologia_Testes]],Auxiliar!$B$5:$B$13,0),MATCH(Table1[[#This Row],[Complexidade]],Auxiliar!$D$4:$F$4,0))</f>
        <v>2</v>
      </c>
      <c r="P149" s="2" t="s">
        <v>1290</v>
      </c>
      <c r="Q149" s="2"/>
      <c r="R149" s="152">
        <v>45261</v>
      </c>
      <c r="S149" s="152"/>
      <c r="T149" s="152">
        <v>45603</v>
      </c>
      <c r="U149" s="152">
        <v>45607</v>
      </c>
      <c r="V149" s="152">
        <v>45600</v>
      </c>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616</v>
      </c>
      <c r="J150" s="43">
        <f>VLOOKUP(Table1[[#This Row],[Status]],Auxiliar!$B$16:$C$24,2,0)</f>
        <v>5</v>
      </c>
      <c r="K150" s="2" t="s">
        <v>1267</v>
      </c>
      <c r="L150" s="29" t="s">
        <v>1264</v>
      </c>
      <c r="M150" s="21" t="s">
        <v>1273</v>
      </c>
      <c r="N150" s="48">
        <v>45604</v>
      </c>
      <c r="O150" s="21">
        <f>INDEX(Auxiliar!$D$5:$F$13,MATCH(Table1[[#This Row],[Tipologia_Testes]],Auxiliar!$B$5:$B$13,0),MATCH(Table1[[#This Row],[Complexidade]],Auxiliar!$D$4:$F$4,0))</f>
        <v>2</v>
      </c>
      <c r="P150" s="2" t="s">
        <v>1290</v>
      </c>
      <c r="Q150" s="2"/>
      <c r="R150" s="152">
        <v>45261</v>
      </c>
      <c r="S150" s="152"/>
      <c r="T150" s="152">
        <v>45603</v>
      </c>
      <c r="U150" s="152">
        <v>45607</v>
      </c>
      <c r="V150" s="152">
        <v>45600</v>
      </c>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616</v>
      </c>
      <c r="J151" s="43">
        <f>VLOOKUP(Table1[[#This Row],[Status]],Auxiliar!$B$16:$C$24,2,0)</f>
        <v>5</v>
      </c>
      <c r="K151" s="2" t="s">
        <v>1269</v>
      </c>
      <c r="L151" s="29" t="s">
        <v>1264</v>
      </c>
      <c r="M151" s="21" t="s">
        <v>1273</v>
      </c>
      <c r="N151" s="48">
        <v>45604</v>
      </c>
      <c r="O151" s="21">
        <f>INDEX(Auxiliar!$D$5:$F$13,MATCH(Table1[[#This Row],[Tipologia_Testes]],Auxiliar!$B$5:$B$13,0),MATCH(Table1[[#This Row],[Complexidade]],Auxiliar!$D$4:$F$4,0))</f>
        <v>0.1</v>
      </c>
      <c r="P151" s="2" t="s">
        <v>1290</v>
      </c>
      <c r="Q151" s="2"/>
      <c r="R151" s="152">
        <v>45261</v>
      </c>
      <c r="S151" s="152"/>
      <c r="T151" s="152">
        <v>45603</v>
      </c>
      <c r="U151" s="152">
        <v>45607</v>
      </c>
      <c r="V151" s="152">
        <v>45600</v>
      </c>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616</v>
      </c>
      <c r="J152" s="43">
        <f>VLOOKUP(Table1[[#This Row],[Status]],Auxiliar!$B$16:$C$24,2,0)</f>
        <v>5</v>
      </c>
      <c r="K152" s="2" t="s">
        <v>1266</v>
      </c>
      <c r="L152" s="29" t="s">
        <v>1264</v>
      </c>
      <c r="M152" s="21" t="s">
        <v>1273</v>
      </c>
      <c r="N152" s="48">
        <v>45604</v>
      </c>
      <c r="O152" s="21">
        <f>INDEX(Auxiliar!$D$5:$F$13,MATCH(Table1[[#This Row],[Tipologia_Testes]],Auxiliar!$B$5:$B$13,0),MATCH(Table1[[#This Row],[Complexidade]],Auxiliar!$D$4:$F$4,0))</f>
        <v>2</v>
      </c>
      <c r="P152" s="2" t="s">
        <v>1290</v>
      </c>
      <c r="Q152" s="2"/>
      <c r="R152" s="152">
        <v>45261</v>
      </c>
      <c r="S152" s="152"/>
      <c r="T152" s="152">
        <v>45603</v>
      </c>
      <c r="U152" s="152">
        <v>45607</v>
      </c>
      <c r="V152" s="152">
        <v>45600</v>
      </c>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616</v>
      </c>
      <c r="J153" s="43">
        <f>VLOOKUP(Table1[[#This Row],[Status]],Auxiliar!$B$16:$C$24,2,0)</f>
        <v>5</v>
      </c>
      <c r="K153" s="2" t="s">
        <v>1267</v>
      </c>
      <c r="L153" s="29" t="s">
        <v>1264</v>
      </c>
      <c r="M153" s="21" t="s">
        <v>1273</v>
      </c>
      <c r="N153" s="48">
        <v>45604</v>
      </c>
      <c r="O153" s="21">
        <f>INDEX(Auxiliar!$D$5:$F$13,MATCH(Table1[[#This Row],[Tipologia_Testes]],Auxiliar!$B$5:$B$13,0),MATCH(Table1[[#This Row],[Complexidade]],Auxiliar!$D$4:$F$4,0))</f>
        <v>2</v>
      </c>
      <c r="P153" s="2" t="s">
        <v>1290</v>
      </c>
      <c r="Q153" s="2"/>
      <c r="R153" s="152">
        <v>45261</v>
      </c>
      <c r="S153" s="152"/>
      <c r="T153" s="152">
        <v>45603</v>
      </c>
      <c r="U153" s="152">
        <v>45607</v>
      </c>
      <c r="V153" s="152">
        <v>45600</v>
      </c>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616</v>
      </c>
      <c r="J154" s="43">
        <f>VLOOKUP(Table1[[#This Row],[Status]],Auxiliar!$B$16:$C$24,2,0)</f>
        <v>5</v>
      </c>
      <c r="K154" s="2" t="s">
        <v>1269</v>
      </c>
      <c r="L154" s="29" t="s">
        <v>1264</v>
      </c>
      <c r="M154" s="21" t="s">
        <v>1273</v>
      </c>
      <c r="N154" s="48">
        <v>45604</v>
      </c>
      <c r="O154" s="21">
        <f>INDEX(Auxiliar!$D$5:$F$13,MATCH(Table1[[#This Row],[Tipologia_Testes]],Auxiliar!$B$5:$B$13,0),MATCH(Table1[[#This Row],[Complexidade]],Auxiliar!$D$4:$F$4,0))</f>
        <v>0.1</v>
      </c>
      <c r="P154" s="2" t="s">
        <v>1290</v>
      </c>
      <c r="Q154" s="2"/>
      <c r="R154" s="152">
        <v>45261</v>
      </c>
      <c r="S154" s="152"/>
      <c r="T154" s="152">
        <v>45603</v>
      </c>
      <c r="U154" s="152">
        <v>45607</v>
      </c>
      <c r="V154" s="152">
        <v>45600</v>
      </c>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616</v>
      </c>
      <c r="J155" s="43">
        <f>VLOOKUP(Table1[[#This Row],[Status]],Auxiliar!$B$16:$C$24,2,0)</f>
        <v>5</v>
      </c>
      <c r="K155" s="2" t="s">
        <v>1266</v>
      </c>
      <c r="L155" s="29" t="s">
        <v>1264</v>
      </c>
      <c r="M155" s="21" t="s">
        <v>1273</v>
      </c>
      <c r="N155" s="48">
        <v>45604</v>
      </c>
      <c r="O155" s="21">
        <f>INDEX(Auxiliar!$D$5:$F$13,MATCH(Table1[[#This Row],[Tipologia_Testes]],Auxiliar!$B$5:$B$13,0),MATCH(Table1[[#This Row],[Complexidade]],Auxiliar!$D$4:$F$4,0))</f>
        <v>2</v>
      </c>
      <c r="P155" s="2" t="s">
        <v>1290</v>
      </c>
      <c r="Q155" s="2"/>
      <c r="R155" s="152">
        <v>45261</v>
      </c>
      <c r="S155" s="152"/>
      <c r="T155" s="152">
        <v>45603</v>
      </c>
      <c r="U155" s="152">
        <v>45607</v>
      </c>
      <c r="V155" s="152">
        <v>45600</v>
      </c>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616</v>
      </c>
      <c r="J156" s="43">
        <f>VLOOKUP(Table1[[#This Row],[Status]],Auxiliar!$B$16:$C$24,2,0)</f>
        <v>5</v>
      </c>
      <c r="K156" s="2" t="s">
        <v>1267</v>
      </c>
      <c r="L156" s="29" t="s">
        <v>1264</v>
      </c>
      <c r="M156" s="21" t="s">
        <v>1273</v>
      </c>
      <c r="N156" s="48">
        <v>45604</v>
      </c>
      <c r="O156" s="21">
        <f>INDEX(Auxiliar!$D$5:$F$13,MATCH(Table1[[#This Row],[Tipologia_Testes]],Auxiliar!$B$5:$B$13,0),MATCH(Table1[[#This Row],[Complexidade]],Auxiliar!$D$4:$F$4,0))</f>
        <v>2</v>
      </c>
      <c r="P156" s="2" t="s">
        <v>1290</v>
      </c>
      <c r="Q156" s="2"/>
      <c r="R156" s="152">
        <v>45261</v>
      </c>
      <c r="S156" s="152"/>
      <c r="T156" s="152">
        <v>45603</v>
      </c>
      <c r="U156" s="152">
        <v>45607</v>
      </c>
      <c r="V156" s="152">
        <v>45600</v>
      </c>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616</v>
      </c>
      <c r="J157" s="43">
        <f>VLOOKUP(Table1[[#This Row],[Status]],Auxiliar!$B$16:$C$24,2,0)</f>
        <v>5</v>
      </c>
      <c r="K157" s="2" t="s">
        <v>1269</v>
      </c>
      <c r="L157" s="29" t="s">
        <v>1264</v>
      </c>
      <c r="M157" s="21" t="s">
        <v>1273</v>
      </c>
      <c r="N157" s="48">
        <v>45604</v>
      </c>
      <c r="O157" s="21">
        <f>INDEX(Auxiliar!$D$5:$F$13,MATCH(Table1[[#This Row],[Tipologia_Testes]],Auxiliar!$B$5:$B$13,0),MATCH(Table1[[#This Row],[Complexidade]],Auxiliar!$D$4:$F$4,0))</f>
        <v>0.1</v>
      </c>
      <c r="P157" s="2" t="s">
        <v>1290</v>
      </c>
      <c r="Q157" s="2"/>
      <c r="R157" s="152">
        <v>45261</v>
      </c>
      <c r="S157" s="152"/>
      <c r="T157" s="152">
        <v>45603</v>
      </c>
      <c r="U157" s="152">
        <v>45607</v>
      </c>
      <c r="V157" s="152">
        <v>45600</v>
      </c>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616</v>
      </c>
      <c r="J158" s="43">
        <f>VLOOKUP(Table1[[#This Row],[Status]],Auxiliar!$B$16:$C$24,2,0)</f>
        <v>5</v>
      </c>
      <c r="K158" s="2" t="s">
        <v>1266</v>
      </c>
      <c r="L158" s="29" t="s">
        <v>1264</v>
      </c>
      <c r="M158" s="21" t="s">
        <v>1273</v>
      </c>
      <c r="N158" s="48">
        <v>45604</v>
      </c>
      <c r="O158" s="21">
        <f>INDEX(Auxiliar!$D$5:$F$13,MATCH(Table1[[#This Row],[Tipologia_Testes]],Auxiliar!$B$5:$B$13,0),MATCH(Table1[[#This Row],[Complexidade]],Auxiliar!$D$4:$F$4,0))</f>
        <v>2</v>
      </c>
      <c r="P158" s="2" t="s">
        <v>1290</v>
      </c>
      <c r="Q158" s="2"/>
      <c r="R158" s="152">
        <v>45261</v>
      </c>
      <c r="S158" s="152"/>
      <c r="T158" s="152">
        <v>45603</v>
      </c>
      <c r="U158" s="152">
        <v>45607</v>
      </c>
      <c r="V158" s="152">
        <v>45600</v>
      </c>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616</v>
      </c>
      <c r="J159" s="43">
        <f>VLOOKUP(Table1[[#This Row],[Status]],Auxiliar!$B$16:$C$24,2,0)</f>
        <v>5</v>
      </c>
      <c r="K159" s="2" t="s">
        <v>1267</v>
      </c>
      <c r="L159" s="29" t="s">
        <v>1264</v>
      </c>
      <c r="M159" s="21" t="s">
        <v>1273</v>
      </c>
      <c r="N159" s="48">
        <v>45604</v>
      </c>
      <c r="O159" s="21">
        <f>INDEX(Auxiliar!$D$5:$F$13,MATCH(Table1[[#This Row],[Tipologia_Testes]],Auxiliar!$B$5:$B$13,0),MATCH(Table1[[#This Row],[Complexidade]],Auxiliar!$D$4:$F$4,0))</f>
        <v>2</v>
      </c>
      <c r="P159" s="2" t="s">
        <v>1290</v>
      </c>
      <c r="Q159" s="2"/>
      <c r="R159" s="152">
        <v>45261</v>
      </c>
      <c r="S159" s="152"/>
      <c r="T159" s="152">
        <v>45603</v>
      </c>
      <c r="U159" s="152">
        <v>45607</v>
      </c>
      <c r="V159" s="152">
        <v>45600</v>
      </c>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616</v>
      </c>
      <c r="J160" s="43">
        <f>VLOOKUP(Table1[[#This Row],[Status]],Auxiliar!$B$16:$C$24,2,0)</f>
        <v>5</v>
      </c>
      <c r="K160" s="2" t="s">
        <v>1269</v>
      </c>
      <c r="L160" s="29" t="s">
        <v>1264</v>
      </c>
      <c r="M160" s="21" t="s">
        <v>1273</v>
      </c>
      <c r="N160" s="48">
        <v>45604</v>
      </c>
      <c r="O160" s="21">
        <f>INDEX(Auxiliar!$D$5:$F$13,MATCH(Table1[[#This Row],[Tipologia_Testes]],Auxiliar!$B$5:$B$13,0),MATCH(Table1[[#This Row],[Complexidade]],Auxiliar!$D$4:$F$4,0))</f>
        <v>0.1</v>
      </c>
      <c r="P160" s="2" t="s">
        <v>1290</v>
      </c>
      <c r="Q160" s="2"/>
      <c r="R160" s="152">
        <v>45261</v>
      </c>
      <c r="S160" s="152"/>
      <c r="T160" s="152">
        <v>45603</v>
      </c>
      <c r="U160" s="152">
        <v>45607</v>
      </c>
      <c r="V160" s="152">
        <v>45600</v>
      </c>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1266</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1267</v>
      </c>
      <c r="L165" s="29" t="s">
        <v>1264</v>
      </c>
      <c r="M165" s="21" t="s">
        <v>1273</v>
      </c>
      <c r="N165" s="48">
        <v>45485</v>
      </c>
      <c r="O165" s="21">
        <f>INDEX(Auxiliar!$D$5:$F$13,MATCH(Table1[[#This Row],[Tipologia_Testes]],Auxiliar!$B$5:$B$13,0),MATCH(Table1[[#This Row],[Complexidade]],Auxiliar!$D$4:$F$4,0))</f>
        <v>2</v>
      </c>
      <c r="P165" s="2" t="s">
        <v>1290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1269</v>
      </c>
      <c r="L166" s="29" t="s">
        <v>1264</v>
      </c>
      <c r="M166" s="21" t="s">
        <v>1273</v>
      </c>
      <c r="N166" s="48">
        <v>45485</v>
      </c>
      <c r="O166" s="21">
        <f>INDEX(Auxiliar!$D$5:$F$13,MATCH(Table1[[#This Row],[Tipologia_Testes]],Auxiliar!$B$5:$B$13,0),MATCH(Table1[[#This Row],[Complexidade]],Auxiliar!$D$4:$F$4,0))</f>
        <v>0.1</v>
      </c>
      <c r="P166" s="2" t="s">
        <v>1290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616</v>
      </c>
      <c r="J167" s="43">
        <f>VLOOKUP(Table1[[#This Row],[Status]],Auxiliar!$B$16:$C$24,2,0)</f>
        <v>5</v>
      </c>
      <c r="K167" s="2" t="s">
        <v>1266</v>
      </c>
      <c r="L167" s="29" t="s">
        <v>1264</v>
      </c>
      <c r="M167" s="21" t="s">
        <v>1273</v>
      </c>
      <c r="N167" s="48">
        <v>45604</v>
      </c>
      <c r="O167" s="21">
        <f>INDEX(Auxiliar!$D$5:$F$13,MATCH(Table1[[#This Row],[Tipologia_Testes]],Auxiliar!$B$5:$B$13,0),MATCH(Table1[[#This Row],[Complexidade]],Auxiliar!$D$4:$F$4,0))</f>
        <v>2</v>
      </c>
      <c r="P167" s="2" t="s">
        <v>1290</v>
      </c>
      <c r="Q167" s="2"/>
      <c r="R167" s="152">
        <v>45261</v>
      </c>
      <c r="S167" s="152"/>
      <c r="T167" s="152">
        <v>45603</v>
      </c>
      <c r="U167" s="152">
        <v>45607</v>
      </c>
      <c r="V167" s="152">
        <v>45600</v>
      </c>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616</v>
      </c>
      <c r="J168" s="43">
        <f>VLOOKUP(Table1[[#This Row],[Status]],Auxiliar!$B$16:$C$24,2,0)</f>
        <v>5</v>
      </c>
      <c r="K168" s="2" t="s">
        <v>1267</v>
      </c>
      <c r="L168" s="29" t="s">
        <v>1264</v>
      </c>
      <c r="M168" s="21" t="s">
        <v>1273</v>
      </c>
      <c r="N168" s="48">
        <v>45604</v>
      </c>
      <c r="O168" s="21">
        <f>INDEX(Auxiliar!$D$5:$F$13,MATCH(Table1[[#This Row],[Tipologia_Testes]],Auxiliar!$B$5:$B$13,0),MATCH(Table1[[#This Row],[Complexidade]],Auxiliar!$D$4:$F$4,0))</f>
        <v>2</v>
      </c>
      <c r="P168" s="2" t="s">
        <v>1290</v>
      </c>
      <c r="Q168" s="2"/>
      <c r="R168" s="152">
        <v>45261</v>
      </c>
      <c r="S168" s="152"/>
      <c r="T168" s="152">
        <v>45603</v>
      </c>
      <c r="U168" s="152">
        <v>45607</v>
      </c>
      <c r="V168" s="152">
        <v>45600</v>
      </c>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616</v>
      </c>
      <c r="J169" s="43">
        <f>VLOOKUP(Table1[[#This Row],[Status]],Auxiliar!$B$16:$C$24,2,0)</f>
        <v>5</v>
      </c>
      <c r="K169" s="2" t="s">
        <v>1269</v>
      </c>
      <c r="L169" s="29" t="s">
        <v>1264</v>
      </c>
      <c r="M169" s="21" t="s">
        <v>1273</v>
      </c>
      <c r="N169" s="48">
        <v>45604</v>
      </c>
      <c r="O169" s="21">
        <f>INDEX(Auxiliar!$D$5:$F$13,MATCH(Table1[[#This Row],[Tipologia_Testes]],Auxiliar!$B$5:$B$13,0),MATCH(Table1[[#This Row],[Complexidade]],Auxiliar!$D$4:$F$4,0))</f>
        <v>0.1</v>
      </c>
      <c r="P169" s="2" t="s">
        <v>1290</v>
      </c>
      <c r="Q169" s="2"/>
      <c r="R169" s="152">
        <v>45261</v>
      </c>
      <c r="S169" s="152"/>
      <c r="T169" s="152">
        <v>45603</v>
      </c>
      <c r="U169" s="152">
        <v>45607</v>
      </c>
      <c r="V169" s="152">
        <v>45600</v>
      </c>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1266</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1267</v>
      </c>
      <c r="L171" s="29" t="s">
        <v>1264</v>
      </c>
      <c r="M171" s="21" t="s">
        <v>1273</v>
      </c>
      <c r="N171" s="48">
        <v>45485</v>
      </c>
      <c r="O171" s="21">
        <f>INDEX(Auxiliar!$D$5:$F$13,MATCH(Table1[[#This Row],[Tipologia_Testes]],Auxiliar!$B$5:$B$13,0),MATCH(Table1[[#This Row],[Complexidade]],Auxiliar!$D$4:$F$4,0))</f>
        <v>2</v>
      </c>
      <c r="P171" s="2" t="s">
        <v>1290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1269</v>
      </c>
      <c r="L172" s="29" t="s">
        <v>1264</v>
      </c>
      <c r="M172" s="21" t="s">
        <v>1273</v>
      </c>
      <c r="N172" s="48">
        <v>45485</v>
      </c>
      <c r="O172" s="21">
        <f>INDEX(Auxiliar!$D$5:$F$13,MATCH(Table1[[#This Row],[Tipologia_Testes]],Auxiliar!$B$5:$B$13,0),MATCH(Table1[[#This Row],[Complexidade]],Auxiliar!$D$4:$F$4,0))</f>
        <v>0.1</v>
      </c>
      <c r="P172" s="2" t="s">
        <v>1290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616</v>
      </c>
      <c r="J173" s="43">
        <f>VLOOKUP(Table1[[#This Row],[Status]],Auxiliar!$B$16:$C$24,2,0)</f>
        <v>5</v>
      </c>
      <c r="K173" s="2" t="s">
        <v>1266</v>
      </c>
      <c r="L173" s="29" t="s">
        <v>1264</v>
      </c>
      <c r="M173" s="21" t="s">
        <v>1273</v>
      </c>
      <c r="N173" s="48">
        <v>45604</v>
      </c>
      <c r="O173" s="21">
        <f>INDEX(Auxiliar!$D$5:$F$13,MATCH(Table1[[#This Row],[Tipologia_Testes]],Auxiliar!$B$5:$B$13,0),MATCH(Table1[[#This Row],[Complexidade]],Auxiliar!$D$4:$F$4,0))</f>
        <v>2</v>
      </c>
      <c r="P173" s="2" t="s">
        <v>1290</v>
      </c>
      <c r="Q173" s="2"/>
      <c r="R173" s="152">
        <v>45261</v>
      </c>
      <c r="S173" s="152"/>
      <c r="T173" s="152">
        <v>45603</v>
      </c>
      <c r="U173" s="152">
        <v>45607</v>
      </c>
      <c r="V173" s="152">
        <v>45600</v>
      </c>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616</v>
      </c>
      <c r="J174" s="43">
        <f>VLOOKUP(Table1[[#This Row],[Status]],Auxiliar!$B$16:$C$24,2,0)</f>
        <v>5</v>
      </c>
      <c r="K174" s="2" t="s">
        <v>1267</v>
      </c>
      <c r="L174" s="29" t="s">
        <v>1264</v>
      </c>
      <c r="M174" s="21" t="s">
        <v>1273</v>
      </c>
      <c r="N174" s="48">
        <v>45604</v>
      </c>
      <c r="O174" s="21">
        <f>INDEX(Auxiliar!$D$5:$F$13,MATCH(Table1[[#This Row],[Tipologia_Testes]],Auxiliar!$B$5:$B$13,0),MATCH(Table1[[#This Row],[Complexidade]],Auxiliar!$D$4:$F$4,0))</f>
        <v>2</v>
      </c>
      <c r="P174" s="2" t="s">
        <v>1290</v>
      </c>
      <c r="Q174" s="2"/>
      <c r="R174" s="152">
        <v>45261</v>
      </c>
      <c r="S174" s="152"/>
      <c r="T174" s="152">
        <v>45603</v>
      </c>
      <c r="U174" s="152">
        <v>45607</v>
      </c>
      <c r="V174" s="152">
        <v>45600</v>
      </c>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616</v>
      </c>
      <c r="J175" s="43">
        <f>VLOOKUP(Table1[[#This Row],[Status]],Auxiliar!$B$16:$C$24,2,0)</f>
        <v>5</v>
      </c>
      <c r="K175" s="2" t="s">
        <v>1269</v>
      </c>
      <c r="L175" s="29" t="s">
        <v>1264</v>
      </c>
      <c r="M175" s="21" t="s">
        <v>1273</v>
      </c>
      <c r="N175" s="48">
        <v>45604</v>
      </c>
      <c r="O175" s="21">
        <f>INDEX(Auxiliar!$D$5:$F$13,MATCH(Table1[[#This Row],[Tipologia_Testes]],Auxiliar!$B$5:$B$13,0),MATCH(Table1[[#This Row],[Complexidade]],Auxiliar!$D$4:$F$4,0))</f>
        <v>0.1</v>
      </c>
      <c r="P175" s="2" t="s">
        <v>1290</v>
      </c>
      <c r="Q175" s="2"/>
      <c r="R175" s="152">
        <v>45261</v>
      </c>
      <c r="S175" s="152"/>
      <c r="T175" s="152">
        <v>45603</v>
      </c>
      <c r="U175" s="152">
        <v>45607</v>
      </c>
      <c r="V175" s="152">
        <v>45600</v>
      </c>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616</v>
      </c>
      <c r="J176" s="43">
        <f>VLOOKUP(Table1[[#This Row],[Status]],Auxiliar!$B$16:$C$24,2,0)</f>
        <v>5</v>
      </c>
      <c r="K176" s="2" t="s">
        <v>1266</v>
      </c>
      <c r="L176" s="29" t="s">
        <v>1264</v>
      </c>
      <c r="M176" s="21" t="s">
        <v>1273</v>
      </c>
      <c r="N176" s="48">
        <v>45604</v>
      </c>
      <c r="O176" s="21">
        <f>INDEX(Auxiliar!$D$5:$F$13,MATCH(Table1[[#This Row],[Tipologia_Testes]],Auxiliar!$B$5:$B$13,0),MATCH(Table1[[#This Row],[Complexidade]],Auxiliar!$D$4:$F$4,0))</f>
        <v>2</v>
      </c>
      <c r="P176" s="2" t="s">
        <v>1290</v>
      </c>
      <c r="Q176" s="2"/>
      <c r="R176" s="152">
        <v>45562</v>
      </c>
      <c r="S176" s="152"/>
      <c r="T176" s="152">
        <v>45603</v>
      </c>
      <c r="U176" s="152">
        <v>45607</v>
      </c>
      <c r="V176" s="152">
        <v>45600</v>
      </c>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616</v>
      </c>
      <c r="J177" s="43">
        <f>VLOOKUP(Table1[[#This Row],[Status]],Auxiliar!$B$16:$C$24,2,0)</f>
        <v>5</v>
      </c>
      <c r="K177" s="2" t="s">
        <v>1267</v>
      </c>
      <c r="L177" s="29" t="s">
        <v>1264</v>
      </c>
      <c r="M177" s="21" t="s">
        <v>1273</v>
      </c>
      <c r="N177" s="48">
        <v>45604</v>
      </c>
      <c r="O177" s="21">
        <f>INDEX(Auxiliar!$D$5:$F$13,MATCH(Table1[[#This Row],[Tipologia_Testes]],Auxiliar!$B$5:$B$13,0),MATCH(Table1[[#This Row],[Complexidade]],Auxiliar!$D$4:$F$4,0))</f>
        <v>2</v>
      </c>
      <c r="P177" s="2" t="s">
        <v>1290</v>
      </c>
      <c r="Q177" s="2"/>
      <c r="R177" s="152">
        <v>45562</v>
      </c>
      <c r="S177" s="152"/>
      <c r="T177" s="152">
        <v>45603</v>
      </c>
      <c r="U177" s="152">
        <v>45607</v>
      </c>
      <c r="V177" s="152">
        <v>45600</v>
      </c>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616</v>
      </c>
      <c r="J178" s="43">
        <f>VLOOKUP(Table1[[#This Row],[Status]],Auxiliar!$B$16:$C$24,2,0)</f>
        <v>5</v>
      </c>
      <c r="K178" s="2" t="s">
        <v>1269</v>
      </c>
      <c r="L178" s="29" t="s">
        <v>1264</v>
      </c>
      <c r="M178" s="21" t="s">
        <v>1273</v>
      </c>
      <c r="N178" s="48">
        <v>45604</v>
      </c>
      <c r="O178" s="21">
        <f>INDEX(Auxiliar!$D$5:$F$13,MATCH(Table1[[#This Row],[Tipologia_Testes]],Auxiliar!$B$5:$B$13,0),MATCH(Table1[[#This Row],[Complexidade]],Auxiliar!$D$4:$F$4,0))</f>
        <v>0.1</v>
      </c>
      <c r="P178" s="2" t="s">
        <v>1290</v>
      </c>
      <c r="Q178" s="2"/>
      <c r="R178" s="152">
        <v>45562</v>
      </c>
      <c r="S178" s="152"/>
      <c r="T178" s="152">
        <v>45603</v>
      </c>
      <c r="U178" s="152">
        <v>45607</v>
      </c>
      <c r="V178" s="152">
        <v>45600</v>
      </c>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1266</v>
      </c>
      <c r="L179" s="29" t="s">
        <v>1264</v>
      </c>
      <c r="M179" s="21" t="s">
        <v>1273</v>
      </c>
      <c r="N179" s="48">
        <v>45485</v>
      </c>
      <c r="O179" s="21">
        <f>INDEX(Auxiliar!$D$5:$F$13,MATCH(Table1[[#This Row],[Tipologia_Testes]],Auxiliar!$B$5:$B$13,0),MATCH(Table1[[#This Row],[Complexidade]],Auxiliar!$D$4:$F$4,0))</f>
        <v>2</v>
      </c>
      <c r="P179" s="2" t="s">
        <v>1290</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1267</v>
      </c>
      <c r="L180" s="29" t="s">
        <v>1264</v>
      </c>
      <c r="M180" s="21" t="s">
        <v>1273</v>
      </c>
      <c r="N180" s="48">
        <v>45485</v>
      </c>
      <c r="O180" s="21">
        <f>INDEX(Auxiliar!$D$5:$F$13,MATCH(Table1[[#This Row],[Tipologia_Testes]],Auxiliar!$B$5:$B$13,0),MATCH(Table1[[#This Row],[Complexidade]],Auxiliar!$D$4:$F$4,0))</f>
        <v>2</v>
      </c>
      <c r="P180" s="2" t="s">
        <v>1290</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1269</v>
      </c>
      <c r="L181" s="29" t="s">
        <v>1264</v>
      </c>
      <c r="M181" s="21" t="s">
        <v>1273</v>
      </c>
      <c r="N181" s="48">
        <v>45485</v>
      </c>
      <c r="O181" s="21">
        <f>INDEX(Auxiliar!$D$5:$F$13,MATCH(Table1[[#This Row],[Tipologia_Testes]],Auxiliar!$B$5:$B$13,0),MATCH(Table1[[#This Row],[Complexidade]],Auxiliar!$D$4:$F$4,0))</f>
        <v>0.1</v>
      </c>
      <c r="P181" s="2" t="s">
        <v>1290</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616</v>
      </c>
      <c r="J182" s="43">
        <f>VLOOKUP(Table1[[#This Row],[Status]],Auxiliar!$B$16:$C$24,2,0)</f>
        <v>5</v>
      </c>
      <c r="K182" s="2" t="s">
        <v>1266</v>
      </c>
      <c r="L182" s="29" t="s">
        <v>1264</v>
      </c>
      <c r="M182" s="21" t="s">
        <v>1273</v>
      </c>
      <c r="N182" s="48">
        <v>45604</v>
      </c>
      <c r="O182" s="21">
        <f>INDEX(Auxiliar!$D$5:$F$13,MATCH(Table1[[#This Row],[Tipologia_Testes]],Auxiliar!$B$5:$B$13,0),MATCH(Table1[[#This Row],[Complexidade]],Auxiliar!$D$4:$F$4,0))</f>
        <v>2</v>
      </c>
      <c r="P182" s="2" t="s">
        <v>1290</v>
      </c>
      <c r="Q182" s="2"/>
      <c r="R182" s="152">
        <v>45562</v>
      </c>
      <c r="S182" s="152"/>
      <c r="T182" s="152">
        <v>45603</v>
      </c>
      <c r="U182" s="152">
        <v>45607</v>
      </c>
      <c r="V182" s="152">
        <v>45600</v>
      </c>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616</v>
      </c>
      <c r="J183" s="43">
        <f>VLOOKUP(Table1[[#This Row],[Status]],Auxiliar!$B$16:$C$24,2,0)</f>
        <v>5</v>
      </c>
      <c r="K183" s="2" t="s">
        <v>1267</v>
      </c>
      <c r="L183" s="29" t="s">
        <v>1264</v>
      </c>
      <c r="M183" s="21" t="s">
        <v>1273</v>
      </c>
      <c r="N183" s="48">
        <v>45604</v>
      </c>
      <c r="O183" s="21">
        <f>INDEX(Auxiliar!$D$5:$F$13,MATCH(Table1[[#This Row],[Tipologia_Testes]],Auxiliar!$B$5:$B$13,0),MATCH(Table1[[#This Row],[Complexidade]],Auxiliar!$D$4:$F$4,0))</f>
        <v>2</v>
      </c>
      <c r="P183" s="2" t="s">
        <v>1290</v>
      </c>
      <c r="Q183" s="2"/>
      <c r="R183" s="152">
        <v>45562</v>
      </c>
      <c r="S183" s="152"/>
      <c r="T183" s="152">
        <v>45603</v>
      </c>
      <c r="U183" s="152">
        <v>45607</v>
      </c>
      <c r="V183" s="152">
        <v>45600</v>
      </c>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616</v>
      </c>
      <c r="J184" s="43">
        <f>VLOOKUP(Table1[[#This Row],[Status]],Auxiliar!$B$16:$C$24,2,0)</f>
        <v>5</v>
      </c>
      <c r="K184" s="2" t="s">
        <v>1269</v>
      </c>
      <c r="L184" s="29" t="s">
        <v>1264</v>
      </c>
      <c r="M184" s="21" t="s">
        <v>1273</v>
      </c>
      <c r="N184" s="48">
        <v>45604</v>
      </c>
      <c r="O184" s="21">
        <f>INDEX(Auxiliar!$D$5:$F$13,MATCH(Table1[[#This Row],[Tipologia_Testes]],Auxiliar!$B$5:$B$13,0),MATCH(Table1[[#This Row],[Complexidade]],Auxiliar!$D$4:$F$4,0))</f>
        <v>0.1</v>
      </c>
      <c r="P184" s="2" t="s">
        <v>1290</v>
      </c>
      <c r="Q184" s="2"/>
      <c r="R184" s="152">
        <v>45562</v>
      </c>
      <c r="S184" s="152"/>
      <c r="T184" s="152">
        <v>45603</v>
      </c>
      <c r="U184" s="152">
        <v>45607</v>
      </c>
      <c r="V184" s="152">
        <v>45600</v>
      </c>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1266</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1267</v>
      </c>
      <c r="L186" s="29" t="s">
        <v>1264</v>
      </c>
      <c r="M186" s="21" t="s">
        <v>1273</v>
      </c>
      <c r="N186" s="48">
        <v>45485</v>
      </c>
      <c r="O186" s="21">
        <f>INDEX(Auxiliar!$D$5:$F$13,MATCH(Table1[[#This Row],[Tipologia_Testes]],Auxiliar!$B$5:$B$13,0),MATCH(Table1[[#This Row],[Complexidade]],Auxiliar!$D$4:$F$4,0))</f>
        <v>2</v>
      </c>
      <c r="P186" s="2" t="s">
        <v>1290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1269</v>
      </c>
      <c r="L187" s="29" t="s">
        <v>1264</v>
      </c>
      <c r="M187" s="21" t="s">
        <v>1273</v>
      </c>
      <c r="N187" s="48">
        <v>45485</v>
      </c>
      <c r="O187" s="21">
        <f>INDEX(Auxiliar!$D$5:$F$13,MATCH(Table1[[#This Row],[Tipologia_Testes]],Auxiliar!$B$5:$B$13,0),MATCH(Table1[[#This Row],[Complexidade]],Auxiliar!$D$4:$F$4,0))</f>
        <v>0.1</v>
      </c>
      <c r="P187" s="2" t="s">
        <v>1290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616</v>
      </c>
      <c r="J188" s="43">
        <f>VLOOKUP(Table1[[#This Row],[Status]],Auxiliar!$B$16:$C$24,2,0)</f>
        <v>5</v>
      </c>
      <c r="K188" s="2" t="s">
        <v>1266</v>
      </c>
      <c r="L188" s="29" t="s">
        <v>1264</v>
      </c>
      <c r="M188" s="21" t="s">
        <v>1273</v>
      </c>
      <c r="N188" s="48">
        <v>45604</v>
      </c>
      <c r="O188" s="21">
        <f>INDEX(Auxiliar!$D$5:$F$13,MATCH(Table1[[#This Row],[Tipologia_Testes]],Auxiliar!$B$5:$B$13,0),MATCH(Table1[[#This Row],[Complexidade]],Auxiliar!$D$4:$F$4,0))</f>
        <v>2</v>
      </c>
      <c r="P188" s="2" t="s">
        <v>1290</v>
      </c>
      <c r="Q188" s="2"/>
      <c r="R188" s="152">
        <v>45261</v>
      </c>
      <c r="S188" s="152"/>
      <c r="T188" s="152">
        <v>45603</v>
      </c>
      <c r="U188" s="152">
        <v>45607</v>
      </c>
      <c r="V188" s="152">
        <v>45600</v>
      </c>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616</v>
      </c>
      <c r="J189" s="43">
        <f>VLOOKUP(Table1[[#This Row],[Status]],Auxiliar!$B$16:$C$24,2,0)</f>
        <v>5</v>
      </c>
      <c r="K189" s="2" t="s">
        <v>1267</v>
      </c>
      <c r="L189" s="29" t="s">
        <v>1264</v>
      </c>
      <c r="M189" s="21" t="s">
        <v>1273</v>
      </c>
      <c r="N189" s="48">
        <v>45604</v>
      </c>
      <c r="O189" s="21">
        <f>INDEX(Auxiliar!$D$5:$F$13,MATCH(Table1[[#This Row],[Tipologia_Testes]],Auxiliar!$B$5:$B$13,0),MATCH(Table1[[#This Row],[Complexidade]],Auxiliar!$D$4:$F$4,0))</f>
        <v>2</v>
      </c>
      <c r="P189" s="2" t="s">
        <v>1290</v>
      </c>
      <c r="Q189" s="2"/>
      <c r="R189" s="152">
        <v>45261</v>
      </c>
      <c r="S189" s="152"/>
      <c r="T189" s="152">
        <v>45603</v>
      </c>
      <c r="U189" s="152">
        <v>45607</v>
      </c>
      <c r="V189" s="152">
        <v>45600</v>
      </c>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616</v>
      </c>
      <c r="J190" s="43">
        <f>VLOOKUP(Table1[[#This Row],[Status]],Auxiliar!$B$16:$C$24,2,0)</f>
        <v>5</v>
      </c>
      <c r="K190" s="2" t="s">
        <v>1269</v>
      </c>
      <c r="L190" s="29" t="s">
        <v>1264</v>
      </c>
      <c r="M190" s="21" t="s">
        <v>1273</v>
      </c>
      <c r="N190" s="48">
        <v>45604</v>
      </c>
      <c r="O190" s="21">
        <f>INDEX(Auxiliar!$D$5:$F$13,MATCH(Table1[[#This Row],[Tipologia_Testes]],Auxiliar!$B$5:$B$13,0),MATCH(Table1[[#This Row],[Complexidade]],Auxiliar!$D$4:$F$4,0))</f>
        <v>0.1</v>
      </c>
      <c r="P190" s="2" t="s">
        <v>1290</v>
      </c>
      <c r="Q190" s="2"/>
      <c r="R190" s="152">
        <v>45261</v>
      </c>
      <c r="S190" s="152"/>
      <c r="T190" s="152">
        <v>45603</v>
      </c>
      <c r="U190" s="152">
        <v>45607</v>
      </c>
      <c r="V190" s="152">
        <v>45600</v>
      </c>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1266</v>
      </c>
      <c r="L221" s="29" t="s">
        <v>1264</v>
      </c>
      <c r="M221" s="21" t="s">
        <v>1273</v>
      </c>
      <c r="N221" s="48">
        <v>45485</v>
      </c>
      <c r="O221" s="21">
        <f>INDEX(Auxiliar!$D$5:$F$13,MATCH(Table1[[#This Row],[Tipologia_Testes]],Auxiliar!$B$5:$B$13,0),MATCH(Table1[[#This Row],[Complexidade]],Auxiliar!$D$4:$F$4,0))</f>
        <v>2</v>
      </c>
      <c r="P221" s="2" t="s">
        <v>1290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1267</v>
      </c>
      <c r="L222" s="29" t="s">
        <v>1264</v>
      </c>
      <c r="M222" s="21" t="s">
        <v>1273</v>
      </c>
      <c r="N222" s="48">
        <v>45485</v>
      </c>
      <c r="O222" s="21">
        <f>INDEX(Auxiliar!$D$5:$F$13,MATCH(Table1[[#This Row],[Tipologia_Testes]],Auxiliar!$B$5:$B$13,0),MATCH(Table1[[#This Row],[Complexidade]],Auxiliar!$D$4:$F$4,0))</f>
        <v>2</v>
      </c>
      <c r="P222" s="2" t="s">
        <v>1290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1269</v>
      </c>
      <c r="L223" s="29" t="s">
        <v>1264</v>
      </c>
      <c r="M223" s="21" t="s">
        <v>1273</v>
      </c>
      <c r="N223" s="48">
        <v>45485</v>
      </c>
      <c r="O223" s="21">
        <f>INDEX(Auxiliar!$D$5:$F$13,MATCH(Table1[[#This Row],[Tipologia_Testes]],Auxiliar!$B$5:$B$13,0),MATCH(Table1[[#This Row],[Complexidade]],Auxiliar!$D$4:$F$4,0))</f>
        <v>0.1</v>
      </c>
      <c r="P223" s="2" t="s">
        <v>1290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616</v>
      </c>
      <c r="J224" s="43">
        <f>VLOOKUP(Table1[[#This Row],[Status]],Auxiliar!$B$16:$C$24,2,0)</f>
        <v>5</v>
      </c>
      <c r="K224" s="2" t="s">
        <v>1266</v>
      </c>
      <c r="L224" s="29" t="s">
        <v>1264</v>
      </c>
      <c r="M224" s="21" t="s">
        <v>1273</v>
      </c>
      <c r="N224" s="48">
        <v>45604</v>
      </c>
      <c r="O224" s="21">
        <f>INDEX(Auxiliar!$D$5:$F$13,MATCH(Table1[[#This Row],[Tipologia_Testes]],Auxiliar!$B$5:$B$13,0),MATCH(Table1[[#This Row],[Complexidade]],Auxiliar!$D$4:$F$4,0))</f>
        <v>2</v>
      </c>
      <c r="P224" s="2" t="s">
        <v>1290</v>
      </c>
      <c r="Q224" s="2"/>
      <c r="R224" s="152">
        <v>45562</v>
      </c>
      <c r="S224" s="152"/>
      <c r="T224" s="152">
        <v>45603</v>
      </c>
      <c r="U224" s="152">
        <v>45607</v>
      </c>
      <c r="V224" s="152">
        <v>45600</v>
      </c>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616</v>
      </c>
      <c r="J225" s="43">
        <f>VLOOKUP(Table1[[#This Row],[Status]],Auxiliar!$B$16:$C$24,2,0)</f>
        <v>5</v>
      </c>
      <c r="K225" s="2" t="s">
        <v>1267</v>
      </c>
      <c r="L225" s="29" t="s">
        <v>1264</v>
      </c>
      <c r="M225" s="21" t="s">
        <v>1273</v>
      </c>
      <c r="N225" s="48">
        <v>45604</v>
      </c>
      <c r="O225" s="21">
        <f>INDEX(Auxiliar!$D$5:$F$13,MATCH(Table1[[#This Row],[Tipologia_Testes]],Auxiliar!$B$5:$B$13,0),MATCH(Table1[[#This Row],[Complexidade]],Auxiliar!$D$4:$F$4,0))</f>
        <v>2</v>
      </c>
      <c r="P225" s="2" t="s">
        <v>1290</v>
      </c>
      <c r="Q225" s="2"/>
      <c r="R225" s="152">
        <v>45562</v>
      </c>
      <c r="S225" s="152"/>
      <c r="T225" s="152">
        <v>45603</v>
      </c>
      <c r="U225" s="152">
        <v>45607</v>
      </c>
      <c r="V225" s="152">
        <v>45600</v>
      </c>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616</v>
      </c>
      <c r="J226" s="43">
        <f>VLOOKUP(Table1[[#This Row],[Status]],Auxiliar!$B$16:$C$24,2,0)</f>
        <v>5</v>
      </c>
      <c r="K226" s="2" t="s">
        <v>1269</v>
      </c>
      <c r="L226" s="29" t="s">
        <v>1264</v>
      </c>
      <c r="M226" s="21" t="s">
        <v>1273</v>
      </c>
      <c r="N226" s="48">
        <v>45604</v>
      </c>
      <c r="O226" s="21">
        <f>INDEX(Auxiliar!$D$5:$F$13,MATCH(Table1[[#This Row],[Tipologia_Testes]],Auxiliar!$B$5:$B$13,0),MATCH(Table1[[#This Row],[Complexidade]],Auxiliar!$D$4:$F$4,0))</f>
        <v>0.1</v>
      </c>
      <c r="P226" s="2" t="s">
        <v>1290</v>
      </c>
      <c r="Q226" s="2"/>
      <c r="R226" s="152">
        <v>45562</v>
      </c>
      <c r="S226" s="152"/>
      <c r="T226" s="152">
        <v>45603</v>
      </c>
      <c r="U226" s="152">
        <v>45607</v>
      </c>
      <c r="V226" s="152">
        <v>45600</v>
      </c>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1266</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1267</v>
      </c>
      <c r="L249" s="29" t="s">
        <v>1264</v>
      </c>
      <c r="M249" s="21" t="s">
        <v>1273</v>
      </c>
      <c r="N249" s="48">
        <v>45485</v>
      </c>
      <c r="O249" s="21">
        <f>INDEX(Auxiliar!$D$5:$F$13,MATCH(Table1[[#This Row],[Tipologia_Testes]],Auxiliar!$B$5:$B$13,0),MATCH(Table1[[#This Row],[Complexidade]],Auxiliar!$D$4:$F$4,0))</f>
        <v>2</v>
      </c>
      <c r="P249" s="2" t="s">
        <v>1290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1269</v>
      </c>
      <c r="L250" s="29" t="s">
        <v>1264</v>
      </c>
      <c r="M250" s="21" t="s">
        <v>1273</v>
      </c>
      <c r="N250" s="48">
        <v>45485</v>
      </c>
      <c r="O250" s="21">
        <f>INDEX(Auxiliar!$D$5:$F$13,MATCH(Table1[[#This Row],[Tipologia_Testes]],Auxiliar!$B$5:$B$13,0),MATCH(Table1[[#This Row],[Complexidade]],Auxiliar!$D$4:$F$4,0))</f>
        <v>0.1</v>
      </c>
      <c r="P250" s="2" t="s">
        <v>1290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616</v>
      </c>
      <c r="J251" s="43">
        <f>VLOOKUP(Table1[[#This Row],[Status]],Auxiliar!$B$16:$C$24,2,0)</f>
        <v>5</v>
      </c>
      <c r="K251" s="2" t="s">
        <v>1266</v>
      </c>
      <c r="L251" s="29" t="s">
        <v>1264</v>
      </c>
      <c r="M251" s="21" t="s">
        <v>1273</v>
      </c>
      <c r="N251" s="48">
        <v>45604</v>
      </c>
      <c r="O251" s="21">
        <f>INDEX(Auxiliar!$D$5:$F$13,MATCH(Table1[[#This Row],[Tipologia_Testes]],Auxiliar!$B$5:$B$13,0),MATCH(Table1[[#This Row],[Complexidade]],Auxiliar!$D$4:$F$4,0))</f>
        <v>2</v>
      </c>
      <c r="P251" s="2" t="s">
        <v>1290</v>
      </c>
      <c r="Q251" s="2"/>
      <c r="R251" s="152">
        <v>45261</v>
      </c>
      <c r="S251" s="152"/>
      <c r="T251" s="152">
        <v>45603</v>
      </c>
      <c r="U251" s="152">
        <v>45607</v>
      </c>
      <c r="V251" s="152">
        <v>45600</v>
      </c>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616</v>
      </c>
      <c r="J252" s="43">
        <f>VLOOKUP(Table1[[#This Row],[Status]],Auxiliar!$B$16:$C$24,2,0)</f>
        <v>5</v>
      </c>
      <c r="K252" s="2" t="s">
        <v>1267</v>
      </c>
      <c r="L252" s="29" t="s">
        <v>1264</v>
      </c>
      <c r="M252" s="21" t="s">
        <v>1273</v>
      </c>
      <c r="N252" s="48">
        <v>45604</v>
      </c>
      <c r="O252" s="21">
        <f>INDEX(Auxiliar!$D$5:$F$13,MATCH(Table1[[#This Row],[Tipologia_Testes]],Auxiliar!$B$5:$B$13,0),MATCH(Table1[[#This Row],[Complexidade]],Auxiliar!$D$4:$F$4,0))</f>
        <v>2</v>
      </c>
      <c r="P252" s="2" t="s">
        <v>1290</v>
      </c>
      <c r="Q252" s="2"/>
      <c r="R252" s="152">
        <v>45261</v>
      </c>
      <c r="S252" s="152"/>
      <c r="T252" s="152">
        <v>45603</v>
      </c>
      <c r="U252" s="152">
        <v>45607</v>
      </c>
      <c r="V252" s="152">
        <v>45600</v>
      </c>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616</v>
      </c>
      <c r="J253" s="43">
        <f>VLOOKUP(Table1[[#This Row],[Status]],Auxiliar!$B$16:$C$24,2,0)</f>
        <v>5</v>
      </c>
      <c r="K253" s="2" t="s">
        <v>1269</v>
      </c>
      <c r="L253" s="29" t="s">
        <v>1264</v>
      </c>
      <c r="M253" s="21" t="s">
        <v>1273</v>
      </c>
      <c r="N253" s="48">
        <v>45604</v>
      </c>
      <c r="O253" s="21">
        <f>INDEX(Auxiliar!$D$5:$F$13,MATCH(Table1[[#This Row],[Tipologia_Testes]],Auxiliar!$B$5:$B$13,0),MATCH(Table1[[#This Row],[Complexidade]],Auxiliar!$D$4:$F$4,0))</f>
        <v>0.1</v>
      </c>
      <c r="P253" s="2" t="s">
        <v>1290</v>
      </c>
      <c r="Q253" s="2"/>
      <c r="R253" s="152">
        <v>45261</v>
      </c>
      <c r="S253" s="152"/>
      <c r="T253" s="152">
        <v>45603</v>
      </c>
      <c r="U253" s="152">
        <v>45607</v>
      </c>
      <c r="V253" s="152">
        <v>45600</v>
      </c>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1266</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1267</v>
      </c>
      <c r="L264" s="29" t="s">
        <v>1264</v>
      </c>
      <c r="M264" s="21" t="s">
        <v>1273</v>
      </c>
      <c r="N264" s="48">
        <v>45485</v>
      </c>
      <c r="O264" s="21">
        <f>INDEX(Auxiliar!$D$5:$F$13,MATCH(Table1[[#This Row],[Tipologia_Testes]],Auxiliar!$B$5:$B$13,0),MATCH(Table1[[#This Row],[Complexidade]],Auxiliar!$D$4:$F$4,0))</f>
        <v>2</v>
      </c>
      <c r="P264" s="2" t="s">
        <v>1290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1269</v>
      </c>
      <c r="L265" s="29" t="s">
        <v>1264</v>
      </c>
      <c r="M265" s="21" t="s">
        <v>1273</v>
      </c>
      <c r="N265" s="48">
        <v>45485</v>
      </c>
      <c r="O265" s="21">
        <f>INDEX(Auxiliar!$D$5:$F$13,MATCH(Table1[[#This Row],[Tipologia_Testes]],Auxiliar!$B$5:$B$13,0),MATCH(Table1[[#This Row],[Complexidade]],Auxiliar!$D$4:$F$4,0))</f>
        <v>0.1</v>
      </c>
      <c r="P265" s="2" t="s">
        <v>1290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616</v>
      </c>
      <c r="J266" s="43">
        <f>VLOOKUP(Table1[[#This Row],[Status]],Auxiliar!$B$16:$C$24,2,0)</f>
        <v>5</v>
      </c>
      <c r="K266" s="2" t="s">
        <v>1266</v>
      </c>
      <c r="L266" s="29" t="s">
        <v>1264</v>
      </c>
      <c r="M266" s="21" t="s">
        <v>1273</v>
      </c>
      <c r="N266" s="48">
        <v>45604</v>
      </c>
      <c r="O266" s="21">
        <f>INDEX(Auxiliar!$D$5:$F$13,MATCH(Table1[[#This Row],[Tipologia_Testes]],Auxiliar!$B$5:$B$13,0),MATCH(Table1[[#This Row],[Complexidade]],Auxiliar!$D$4:$F$4,0))</f>
        <v>2</v>
      </c>
      <c r="P266" s="2" t="s">
        <v>1290</v>
      </c>
      <c r="Q266" s="2"/>
      <c r="R266" s="152">
        <v>45261</v>
      </c>
      <c r="S266" s="152"/>
      <c r="T266" s="152">
        <v>45603</v>
      </c>
      <c r="U266" s="152">
        <v>45607</v>
      </c>
      <c r="V266" s="152">
        <v>45600</v>
      </c>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616</v>
      </c>
      <c r="J267" s="43">
        <f>VLOOKUP(Table1[[#This Row],[Status]],Auxiliar!$B$16:$C$24,2,0)</f>
        <v>5</v>
      </c>
      <c r="K267" s="2" t="s">
        <v>1267</v>
      </c>
      <c r="L267" s="29" t="s">
        <v>1264</v>
      </c>
      <c r="M267" s="21" t="s">
        <v>1273</v>
      </c>
      <c r="N267" s="48">
        <v>45604</v>
      </c>
      <c r="O267" s="21">
        <f>INDEX(Auxiliar!$D$5:$F$13,MATCH(Table1[[#This Row],[Tipologia_Testes]],Auxiliar!$B$5:$B$13,0),MATCH(Table1[[#This Row],[Complexidade]],Auxiliar!$D$4:$F$4,0))</f>
        <v>2</v>
      </c>
      <c r="P267" s="2" t="s">
        <v>1290</v>
      </c>
      <c r="Q267" s="2"/>
      <c r="R267" s="152">
        <v>45261</v>
      </c>
      <c r="S267" s="152"/>
      <c r="T267" s="152">
        <v>45603</v>
      </c>
      <c r="U267" s="152">
        <v>45607</v>
      </c>
      <c r="V267" s="152">
        <v>45600</v>
      </c>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616</v>
      </c>
      <c r="J268" s="43">
        <f>VLOOKUP(Table1[[#This Row],[Status]],Auxiliar!$B$16:$C$24,2,0)</f>
        <v>5</v>
      </c>
      <c r="K268" s="2" t="s">
        <v>1269</v>
      </c>
      <c r="L268" s="29" t="s">
        <v>1264</v>
      </c>
      <c r="M268" s="21" t="s">
        <v>1273</v>
      </c>
      <c r="N268" s="48">
        <v>45604</v>
      </c>
      <c r="O268" s="21">
        <f>INDEX(Auxiliar!$D$5:$F$13,MATCH(Table1[[#This Row],[Tipologia_Testes]],Auxiliar!$B$5:$B$13,0),MATCH(Table1[[#This Row],[Complexidade]],Auxiliar!$D$4:$F$4,0))</f>
        <v>0.1</v>
      </c>
      <c r="P268" s="2" t="s">
        <v>1290</v>
      </c>
      <c r="Q268" s="2"/>
      <c r="R268" s="152">
        <v>45261</v>
      </c>
      <c r="S268" s="152"/>
      <c r="T268" s="152">
        <v>45603</v>
      </c>
      <c r="U268" s="152">
        <v>45607</v>
      </c>
      <c r="V268" s="152">
        <v>45600</v>
      </c>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1266</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1267</v>
      </c>
      <c r="L276" s="29" t="s">
        <v>1264</v>
      </c>
      <c r="M276" s="21" t="s">
        <v>1273</v>
      </c>
      <c r="N276" s="48">
        <v>45485</v>
      </c>
      <c r="O276" s="21">
        <f>INDEX(Auxiliar!$D$5:$F$13,MATCH(Table1[[#This Row],[Tipologia_Testes]],Auxiliar!$B$5:$B$13,0),MATCH(Table1[[#This Row],[Complexidade]],Auxiliar!$D$4:$F$4,0))</f>
        <v>2</v>
      </c>
      <c r="P276" s="2" t="s">
        <v>1290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1269</v>
      </c>
      <c r="L277" s="29" t="s">
        <v>1264</v>
      </c>
      <c r="M277" s="21" t="s">
        <v>1273</v>
      </c>
      <c r="N277" s="48">
        <v>45485</v>
      </c>
      <c r="O277" s="21">
        <f>INDEX(Auxiliar!$D$5:$F$13,MATCH(Table1[[#This Row],[Tipologia_Testes]],Auxiliar!$B$5:$B$13,0),MATCH(Table1[[#This Row],[Complexidade]],Auxiliar!$D$4:$F$4,0))</f>
        <v>0.1</v>
      </c>
      <c r="P277" s="2" t="s">
        <v>1290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616</v>
      </c>
      <c r="J278" s="43">
        <f>VLOOKUP(Table1[[#This Row],[Status]],Auxiliar!$B$16:$C$24,2,0)</f>
        <v>5</v>
      </c>
      <c r="K278" s="2" t="s">
        <v>1266</v>
      </c>
      <c r="L278" s="29" t="s">
        <v>1264</v>
      </c>
      <c r="M278" s="21" t="s">
        <v>1273</v>
      </c>
      <c r="N278" s="48">
        <v>45604</v>
      </c>
      <c r="O278" s="21">
        <f>INDEX(Auxiliar!$D$5:$F$13,MATCH(Table1[[#This Row],[Tipologia_Testes]],Auxiliar!$B$5:$B$13,0),MATCH(Table1[[#This Row],[Complexidade]],Auxiliar!$D$4:$F$4,0))</f>
        <v>2</v>
      </c>
      <c r="P278" s="2" t="s">
        <v>1290</v>
      </c>
      <c r="Q278" s="2"/>
      <c r="R278" s="152">
        <v>45261</v>
      </c>
      <c r="S278" s="152"/>
      <c r="T278" s="152">
        <v>45603</v>
      </c>
      <c r="U278" s="152">
        <v>45607</v>
      </c>
      <c r="V278" s="152">
        <v>45600</v>
      </c>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616</v>
      </c>
      <c r="J279" s="43">
        <f>VLOOKUP(Table1[[#This Row],[Status]],Auxiliar!$B$16:$C$24,2,0)</f>
        <v>5</v>
      </c>
      <c r="K279" s="2" t="s">
        <v>1267</v>
      </c>
      <c r="L279" s="29" t="s">
        <v>1264</v>
      </c>
      <c r="M279" s="21" t="s">
        <v>1273</v>
      </c>
      <c r="N279" s="48">
        <v>45604</v>
      </c>
      <c r="O279" s="21">
        <f>INDEX(Auxiliar!$D$5:$F$13,MATCH(Table1[[#This Row],[Tipologia_Testes]],Auxiliar!$B$5:$B$13,0),MATCH(Table1[[#This Row],[Complexidade]],Auxiliar!$D$4:$F$4,0))</f>
        <v>2</v>
      </c>
      <c r="P279" s="2" t="s">
        <v>1290</v>
      </c>
      <c r="Q279" s="2"/>
      <c r="R279" s="152">
        <v>45261</v>
      </c>
      <c r="S279" s="152"/>
      <c r="T279" s="152">
        <v>45603</v>
      </c>
      <c r="U279" s="152">
        <v>45607</v>
      </c>
      <c r="V279" s="152">
        <v>45600</v>
      </c>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616</v>
      </c>
      <c r="J280" s="43">
        <f>VLOOKUP(Table1[[#This Row],[Status]],Auxiliar!$B$16:$C$24,2,0)</f>
        <v>5</v>
      </c>
      <c r="K280" s="2" t="s">
        <v>1269</v>
      </c>
      <c r="L280" s="29" t="s">
        <v>1264</v>
      </c>
      <c r="M280" s="21" t="s">
        <v>1273</v>
      </c>
      <c r="N280" s="48">
        <v>45604</v>
      </c>
      <c r="O280" s="21">
        <f>INDEX(Auxiliar!$D$5:$F$13,MATCH(Table1[[#This Row],[Tipologia_Testes]],Auxiliar!$B$5:$B$13,0),MATCH(Table1[[#This Row],[Complexidade]],Auxiliar!$D$4:$F$4,0))</f>
        <v>0.1</v>
      </c>
      <c r="P280" s="2" t="s">
        <v>1290</v>
      </c>
      <c r="Q280" s="2"/>
      <c r="R280" s="152">
        <v>45261</v>
      </c>
      <c r="S280" s="152"/>
      <c r="T280" s="152">
        <v>45603</v>
      </c>
      <c r="U280" s="152">
        <v>45607</v>
      </c>
      <c r="V280" s="152">
        <v>45600</v>
      </c>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1266</v>
      </c>
      <c r="L323" s="29" t="s">
        <v>1264</v>
      </c>
      <c r="M323" s="21" t="s">
        <v>1273</v>
      </c>
      <c r="N323" s="48">
        <v>45485</v>
      </c>
      <c r="O323" s="21">
        <f>INDEX(Auxiliar!$D$5:$F$13,MATCH(Table1[[#This Row],[Tipologia_Testes]],Auxiliar!$B$5:$B$13,0),MATCH(Table1[[#This Row],[Complexidade]],Auxiliar!$D$4:$F$4,0))</f>
        <v>2</v>
      </c>
      <c r="P323" s="2" t="s">
        <v>1290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1267</v>
      </c>
      <c r="L324" s="29" t="s">
        <v>1264</v>
      </c>
      <c r="M324" s="21" t="s">
        <v>1273</v>
      </c>
      <c r="N324" s="48">
        <v>45485</v>
      </c>
      <c r="O324" s="21">
        <f>INDEX(Auxiliar!$D$5:$F$13,MATCH(Table1[[#This Row],[Tipologia_Testes]],Auxiliar!$B$5:$B$13,0),MATCH(Table1[[#This Row],[Complexidade]],Auxiliar!$D$4:$F$4,0))</f>
        <v>2</v>
      </c>
      <c r="P324" s="2" t="s">
        <v>1290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1269</v>
      </c>
      <c r="L325" s="29" t="s">
        <v>1264</v>
      </c>
      <c r="M325" s="21" t="s">
        <v>1273</v>
      </c>
      <c r="N325" s="48">
        <v>45485</v>
      </c>
      <c r="O325" s="21">
        <f>INDEX(Auxiliar!$D$5:$F$13,MATCH(Table1[[#This Row],[Tipologia_Testes]],Auxiliar!$B$5:$B$13,0),MATCH(Table1[[#This Row],[Complexidade]],Auxiliar!$D$4:$F$4,0))</f>
        <v>0.1</v>
      </c>
      <c r="P325" s="2" t="s">
        <v>1290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616</v>
      </c>
      <c r="J326" s="43">
        <f>VLOOKUP(Table1[[#This Row],[Status]],Auxiliar!$B$16:$C$24,2,0)</f>
        <v>5</v>
      </c>
      <c r="K326" s="2" t="s">
        <v>1266</v>
      </c>
      <c r="L326" s="29" t="s">
        <v>1264</v>
      </c>
      <c r="M326" s="21" t="s">
        <v>1273</v>
      </c>
      <c r="N326" s="48">
        <v>45604</v>
      </c>
      <c r="O326" s="21">
        <f>INDEX(Auxiliar!$D$5:$F$13,MATCH(Table1[[#This Row],[Tipologia_Testes]],Auxiliar!$B$5:$B$13,0),MATCH(Table1[[#This Row],[Complexidade]],Auxiliar!$D$4:$F$4,0))</f>
        <v>2</v>
      </c>
      <c r="P326" s="2" t="s">
        <v>1290</v>
      </c>
      <c r="Q326" s="2"/>
      <c r="R326" s="152">
        <v>45261</v>
      </c>
      <c r="S326" s="152"/>
      <c r="T326" s="152">
        <v>45603</v>
      </c>
      <c r="U326" s="152">
        <v>45607</v>
      </c>
      <c r="V326" s="152">
        <v>45600</v>
      </c>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616</v>
      </c>
      <c r="J327" s="43">
        <f>VLOOKUP(Table1[[#This Row],[Status]],Auxiliar!$B$16:$C$24,2,0)</f>
        <v>5</v>
      </c>
      <c r="K327" s="2" t="s">
        <v>1267</v>
      </c>
      <c r="L327" s="29" t="s">
        <v>1264</v>
      </c>
      <c r="M327" s="21" t="s">
        <v>1273</v>
      </c>
      <c r="N327" s="48">
        <v>45604</v>
      </c>
      <c r="O327" s="21">
        <f>INDEX(Auxiliar!$D$5:$F$13,MATCH(Table1[[#This Row],[Tipologia_Testes]],Auxiliar!$B$5:$B$13,0),MATCH(Table1[[#This Row],[Complexidade]],Auxiliar!$D$4:$F$4,0))</f>
        <v>2</v>
      </c>
      <c r="P327" s="2" t="s">
        <v>1290</v>
      </c>
      <c r="Q327" s="2"/>
      <c r="R327" s="152"/>
      <c r="S327" s="152"/>
      <c r="T327" s="152">
        <v>45603</v>
      </c>
      <c r="U327" s="152">
        <v>45607</v>
      </c>
      <c r="V327" s="152">
        <v>45600</v>
      </c>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616</v>
      </c>
      <c r="J328" s="43">
        <f>VLOOKUP(Table1[[#This Row],[Status]],Auxiliar!$B$16:$C$24,2,0)</f>
        <v>5</v>
      </c>
      <c r="K328" s="2" t="s">
        <v>1269</v>
      </c>
      <c r="L328" s="29" t="s">
        <v>1264</v>
      </c>
      <c r="M328" s="21" t="s">
        <v>1273</v>
      </c>
      <c r="N328" s="48">
        <v>45604</v>
      </c>
      <c r="O328" s="21">
        <f>INDEX(Auxiliar!$D$5:$F$13,MATCH(Table1[[#This Row],[Tipologia_Testes]],Auxiliar!$B$5:$B$13,0),MATCH(Table1[[#This Row],[Complexidade]],Auxiliar!$D$4:$F$4,0))</f>
        <v>0.1</v>
      </c>
      <c r="P328" s="2" t="s">
        <v>1290</v>
      </c>
      <c r="Q328" s="2"/>
      <c r="R328" s="152"/>
      <c r="S328" s="152"/>
      <c r="T328" s="152">
        <v>45603</v>
      </c>
      <c r="U328" s="152">
        <v>45607</v>
      </c>
      <c r="V328" s="152">
        <v>45600</v>
      </c>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616</v>
      </c>
      <c r="J329" s="43">
        <f>VLOOKUP(Table1[[#This Row],[Status]],Auxiliar!$B$16:$C$24,2,0)</f>
        <v>5</v>
      </c>
      <c r="K329" s="2" t="s">
        <v>1266</v>
      </c>
      <c r="L329" s="29" t="s">
        <v>1264</v>
      </c>
      <c r="M329" s="21" t="s">
        <v>1273</v>
      </c>
      <c r="N329" s="48">
        <v>45604</v>
      </c>
      <c r="O329" s="21">
        <f>INDEX(Auxiliar!$D$5:$F$13,MATCH(Table1[[#This Row],[Tipologia_Testes]],Auxiliar!$B$5:$B$13,0),MATCH(Table1[[#This Row],[Complexidade]],Auxiliar!$D$4:$F$4,0))</f>
        <v>2</v>
      </c>
      <c r="P329" s="2" t="s">
        <v>1290</v>
      </c>
      <c r="Q329" s="2"/>
      <c r="R329" s="152">
        <v>45261</v>
      </c>
      <c r="S329" s="152"/>
      <c r="T329" s="152">
        <v>45603</v>
      </c>
      <c r="U329" s="152">
        <v>45607</v>
      </c>
      <c r="V329" s="152">
        <v>45600</v>
      </c>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616</v>
      </c>
      <c r="J330" s="43">
        <f>VLOOKUP(Table1[[#This Row],[Status]],Auxiliar!$B$16:$C$24,2,0)</f>
        <v>5</v>
      </c>
      <c r="K330" s="2" t="s">
        <v>1267</v>
      </c>
      <c r="L330" s="29" t="s">
        <v>1264</v>
      </c>
      <c r="M330" s="21" t="s">
        <v>1273</v>
      </c>
      <c r="N330" s="48">
        <v>45604</v>
      </c>
      <c r="O330" s="21">
        <f>INDEX(Auxiliar!$D$5:$F$13,MATCH(Table1[[#This Row],[Tipologia_Testes]],Auxiliar!$B$5:$B$13,0),MATCH(Table1[[#This Row],[Complexidade]],Auxiliar!$D$4:$F$4,0))</f>
        <v>2</v>
      </c>
      <c r="P330" s="2" t="s">
        <v>1290</v>
      </c>
      <c r="Q330" s="2"/>
      <c r="R330" s="152"/>
      <c r="S330" s="152"/>
      <c r="T330" s="152">
        <v>45603</v>
      </c>
      <c r="U330" s="152">
        <v>45607</v>
      </c>
      <c r="V330" s="152">
        <v>45600</v>
      </c>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616</v>
      </c>
      <c r="J331" s="43">
        <f>VLOOKUP(Table1[[#This Row],[Status]],Auxiliar!$B$16:$C$24,2,0)</f>
        <v>5</v>
      </c>
      <c r="K331" s="2" t="s">
        <v>1269</v>
      </c>
      <c r="L331" s="29" t="s">
        <v>1264</v>
      </c>
      <c r="M331" s="21" t="s">
        <v>1273</v>
      </c>
      <c r="N331" s="48">
        <v>45604</v>
      </c>
      <c r="O331" s="21">
        <f>INDEX(Auxiliar!$D$5:$F$13,MATCH(Table1[[#This Row],[Tipologia_Testes]],Auxiliar!$B$5:$B$13,0),MATCH(Table1[[#This Row],[Complexidade]],Auxiliar!$D$4:$F$4,0))</f>
        <v>0.1</v>
      </c>
      <c r="P331" s="2" t="s">
        <v>1290</v>
      </c>
      <c r="Q331" s="2"/>
      <c r="R331" s="152"/>
      <c r="S331" s="152"/>
      <c r="T331" s="152">
        <v>45603</v>
      </c>
      <c r="U331" s="152">
        <v>45607</v>
      </c>
      <c r="V331" s="152">
        <v>45600</v>
      </c>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616</v>
      </c>
      <c r="J332" s="43">
        <f>VLOOKUP(Table1[[#This Row],[Status]],Auxiliar!$B$16:$C$24,2,0)</f>
        <v>5</v>
      </c>
      <c r="K332" s="2" t="s">
        <v>1266</v>
      </c>
      <c r="L332" s="29" t="s">
        <v>1264</v>
      </c>
      <c r="M332" s="21" t="s">
        <v>1273</v>
      </c>
      <c r="N332" s="48">
        <v>45604</v>
      </c>
      <c r="O332" s="21">
        <f>INDEX(Auxiliar!$D$5:$F$13,MATCH(Table1[[#This Row],[Tipologia_Testes]],Auxiliar!$B$5:$B$13,0),MATCH(Table1[[#This Row],[Complexidade]],Auxiliar!$D$4:$F$4,0))</f>
        <v>2</v>
      </c>
      <c r="P332" s="2" t="s">
        <v>1290</v>
      </c>
      <c r="Q332" s="2"/>
      <c r="R332" s="152">
        <v>45261</v>
      </c>
      <c r="S332" s="152"/>
      <c r="T332" s="152">
        <v>45603</v>
      </c>
      <c r="U332" s="152">
        <v>45607</v>
      </c>
      <c r="V332" s="152">
        <v>45600</v>
      </c>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616</v>
      </c>
      <c r="J333" s="43">
        <f>VLOOKUP(Table1[[#This Row],[Status]],Auxiliar!$B$16:$C$24,2,0)</f>
        <v>5</v>
      </c>
      <c r="K333" s="2" t="s">
        <v>1267</v>
      </c>
      <c r="L333" s="29" t="s">
        <v>1264</v>
      </c>
      <c r="M333" s="21" t="s">
        <v>1273</v>
      </c>
      <c r="N333" s="48">
        <v>45604</v>
      </c>
      <c r="O333" s="21">
        <f>INDEX(Auxiliar!$D$5:$F$13,MATCH(Table1[[#This Row],[Tipologia_Testes]],Auxiliar!$B$5:$B$13,0),MATCH(Table1[[#This Row],[Complexidade]],Auxiliar!$D$4:$F$4,0))</f>
        <v>2</v>
      </c>
      <c r="P333" s="2" t="s">
        <v>1290</v>
      </c>
      <c r="Q333" s="2"/>
      <c r="R333" s="152"/>
      <c r="S333" s="152"/>
      <c r="T333" s="152">
        <v>45603</v>
      </c>
      <c r="U333" s="152">
        <v>45607</v>
      </c>
      <c r="V333" s="152">
        <v>45600</v>
      </c>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616</v>
      </c>
      <c r="J334" s="43">
        <f>VLOOKUP(Table1[[#This Row],[Status]],Auxiliar!$B$16:$C$24,2,0)</f>
        <v>5</v>
      </c>
      <c r="K334" s="2" t="s">
        <v>1269</v>
      </c>
      <c r="L334" s="29" t="s">
        <v>1264</v>
      </c>
      <c r="M334" s="21" t="s">
        <v>1273</v>
      </c>
      <c r="N334" s="48">
        <v>45604</v>
      </c>
      <c r="O334" s="21">
        <f>INDEX(Auxiliar!$D$5:$F$13,MATCH(Table1[[#This Row],[Tipologia_Testes]],Auxiliar!$B$5:$B$13,0),MATCH(Table1[[#This Row],[Complexidade]],Auxiliar!$D$4:$F$4,0))</f>
        <v>0.1</v>
      </c>
      <c r="P334" s="2" t="s">
        <v>1290</v>
      </c>
      <c r="Q334" s="2"/>
      <c r="R334" s="152"/>
      <c r="S334" s="152"/>
      <c r="T334" s="152">
        <v>45603</v>
      </c>
      <c r="U334" s="152">
        <v>45607</v>
      </c>
      <c r="V334" s="152">
        <v>45600</v>
      </c>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616</v>
      </c>
      <c r="J335" s="43">
        <f>VLOOKUP(Table1[[#This Row],[Status]],Auxiliar!$B$16:$C$24,2,0)</f>
        <v>5</v>
      </c>
      <c r="K335" s="2" t="s">
        <v>1266</v>
      </c>
      <c r="L335" s="29" t="s">
        <v>1264</v>
      </c>
      <c r="M335" s="21" t="s">
        <v>1273</v>
      </c>
      <c r="N335" s="48">
        <v>45604</v>
      </c>
      <c r="O335" s="21">
        <f>INDEX(Auxiliar!$D$5:$F$13,MATCH(Table1[[#This Row],[Tipologia_Testes]],Auxiliar!$B$5:$B$13,0),MATCH(Table1[[#This Row],[Complexidade]],Auxiliar!$D$4:$F$4,0))</f>
        <v>2</v>
      </c>
      <c r="P335" s="2" t="s">
        <v>1290</v>
      </c>
      <c r="Q335" s="2"/>
      <c r="R335" s="152">
        <v>45261</v>
      </c>
      <c r="S335" s="152"/>
      <c r="T335" s="152">
        <v>45603</v>
      </c>
      <c r="U335" s="152">
        <v>45607</v>
      </c>
      <c r="V335" s="152">
        <v>45600</v>
      </c>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616</v>
      </c>
      <c r="J336" s="43">
        <f>VLOOKUP(Table1[[#This Row],[Status]],Auxiliar!$B$16:$C$24,2,0)</f>
        <v>5</v>
      </c>
      <c r="K336" s="2" t="s">
        <v>1267</v>
      </c>
      <c r="L336" s="29" t="s">
        <v>1264</v>
      </c>
      <c r="M336" s="21" t="s">
        <v>1273</v>
      </c>
      <c r="N336" s="48">
        <v>45604</v>
      </c>
      <c r="O336" s="21">
        <f>INDEX(Auxiliar!$D$5:$F$13,MATCH(Table1[[#This Row],[Tipologia_Testes]],Auxiliar!$B$5:$B$13,0),MATCH(Table1[[#This Row],[Complexidade]],Auxiliar!$D$4:$F$4,0))</f>
        <v>2</v>
      </c>
      <c r="P336" s="2" t="s">
        <v>1290</v>
      </c>
      <c r="Q336" s="2"/>
      <c r="R336" s="152"/>
      <c r="S336" s="152"/>
      <c r="T336" s="152">
        <v>45603</v>
      </c>
      <c r="U336" s="152">
        <v>45607</v>
      </c>
      <c r="V336" s="152">
        <v>45600</v>
      </c>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616</v>
      </c>
      <c r="J337" s="43">
        <f>VLOOKUP(Table1[[#This Row],[Status]],Auxiliar!$B$16:$C$24,2,0)</f>
        <v>5</v>
      </c>
      <c r="K337" s="2" t="s">
        <v>1269</v>
      </c>
      <c r="L337" s="29" t="s">
        <v>1264</v>
      </c>
      <c r="M337" s="21" t="s">
        <v>1273</v>
      </c>
      <c r="N337" s="48">
        <v>45604</v>
      </c>
      <c r="O337" s="21">
        <f>INDEX(Auxiliar!$D$5:$F$13,MATCH(Table1[[#This Row],[Tipologia_Testes]],Auxiliar!$B$5:$B$13,0),MATCH(Table1[[#This Row],[Complexidade]],Auxiliar!$D$4:$F$4,0))</f>
        <v>0.1</v>
      </c>
      <c r="P337" s="2" t="s">
        <v>1290</v>
      </c>
      <c r="Q337" s="2"/>
      <c r="R337" s="152"/>
      <c r="S337" s="152"/>
      <c r="T337" s="152">
        <v>45603</v>
      </c>
      <c r="U337" s="152">
        <v>45607</v>
      </c>
      <c r="V337" s="152">
        <v>45600</v>
      </c>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616</v>
      </c>
      <c r="J338" s="43">
        <f>VLOOKUP(Table1[[#This Row],[Status]],Auxiliar!$B$16:$C$24,2,0)</f>
        <v>5</v>
      </c>
      <c r="K338" s="2" t="s">
        <v>1266</v>
      </c>
      <c r="L338" s="29" t="s">
        <v>1264</v>
      </c>
      <c r="M338" s="21" t="s">
        <v>1273</v>
      </c>
      <c r="N338" s="48">
        <v>45604</v>
      </c>
      <c r="O338" s="21">
        <f>INDEX(Auxiliar!$D$5:$F$13,MATCH(Table1[[#This Row],[Tipologia_Testes]],Auxiliar!$B$5:$B$13,0),MATCH(Table1[[#This Row],[Complexidade]],Auxiliar!$D$4:$F$4,0))</f>
        <v>2</v>
      </c>
      <c r="P338" s="2" t="s">
        <v>1290</v>
      </c>
      <c r="Q338" s="2"/>
      <c r="R338" s="152">
        <v>45261</v>
      </c>
      <c r="S338" s="152"/>
      <c r="T338" s="152">
        <v>45603</v>
      </c>
      <c r="U338" s="152">
        <v>45607</v>
      </c>
      <c r="V338" s="152">
        <v>45600</v>
      </c>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616</v>
      </c>
      <c r="J339" s="43">
        <f>VLOOKUP(Table1[[#This Row],[Status]],Auxiliar!$B$16:$C$24,2,0)</f>
        <v>5</v>
      </c>
      <c r="K339" s="2" t="s">
        <v>1267</v>
      </c>
      <c r="L339" s="29" t="s">
        <v>1264</v>
      </c>
      <c r="M339" s="21" t="s">
        <v>1273</v>
      </c>
      <c r="N339" s="48">
        <v>45604</v>
      </c>
      <c r="O339" s="21">
        <f>INDEX(Auxiliar!$D$5:$F$13,MATCH(Table1[[#This Row],[Tipologia_Testes]],Auxiliar!$B$5:$B$13,0),MATCH(Table1[[#This Row],[Complexidade]],Auxiliar!$D$4:$F$4,0))</f>
        <v>2</v>
      </c>
      <c r="P339" s="2" t="s">
        <v>1290</v>
      </c>
      <c r="Q339" s="2"/>
      <c r="R339" s="152"/>
      <c r="S339" s="152"/>
      <c r="T339" s="152">
        <v>45603</v>
      </c>
      <c r="U339" s="152">
        <v>45607</v>
      </c>
      <c r="V339" s="152">
        <v>45600</v>
      </c>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616</v>
      </c>
      <c r="J340" s="43">
        <f>VLOOKUP(Table1[[#This Row],[Status]],Auxiliar!$B$16:$C$24,2,0)</f>
        <v>5</v>
      </c>
      <c r="K340" s="2" t="s">
        <v>1269</v>
      </c>
      <c r="L340" s="29" t="s">
        <v>1264</v>
      </c>
      <c r="M340" s="21" t="s">
        <v>1273</v>
      </c>
      <c r="N340" s="48">
        <v>45604</v>
      </c>
      <c r="O340" s="21">
        <f>INDEX(Auxiliar!$D$5:$F$13,MATCH(Table1[[#This Row],[Tipologia_Testes]],Auxiliar!$B$5:$B$13,0),MATCH(Table1[[#This Row],[Complexidade]],Auxiliar!$D$4:$F$4,0))</f>
        <v>0.1</v>
      </c>
      <c r="P340" s="2" t="s">
        <v>1290</v>
      </c>
      <c r="Q340" s="2"/>
      <c r="R340" s="152"/>
      <c r="S340" s="152"/>
      <c r="T340" s="152">
        <v>45603</v>
      </c>
      <c r="U340" s="152">
        <v>45607</v>
      </c>
      <c r="V340" s="152">
        <v>45600</v>
      </c>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616</v>
      </c>
      <c r="J341" s="43">
        <f>VLOOKUP(Table1[[#This Row],[Status]],Auxiliar!$B$16:$C$24,2,0)</f>
        <v>5</v>
      </c>
      <c r="K341" s="2" t="s">
        <v>1266</v>
      </c>
      <c r="L341" s="29" t="s">
        <v>1264</v>
      </c>
      <c r="M341" s="21" t="s">
        <v>1273</v>
      </c>
      <c r="N341" s="48">
        <v>45604</v>
      </c>
      <c r="O341" s="21">
        <f>INDEX(Auxiliar!$D$5:$F$13,MATCH(Table1[[#This Row],[Tipologia_Testes]],Auxiliar!$B$5:$B$13,0),MATCH(Table1[[#This Row],[Complexidade]],Auxiliar!$D$4:$F$4,0))</f>
        <v>2</v>
      </c>
      <c r="P341" s="2" t="s">
        <v>1290</v>
      </c>
      <c r="Q341" s="2"/>
      <c r="R341" s="152">
        <v>45261</v>
      </c>
      <c r="S341" s="152"/>
      <c r="T341" s="152">
        <v>45603</v>
      </c>
      <c r="U341" s="152">
        <v>45607</v>
      </c>
      <c r="V341" s="152">
        <v>45600</v>
      </c>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616</v>
      </c>
      <c r="J342" s="43">
        <f>VLOOKUP(Table1[[#This Row],[Status]],Auxiliar!$B$16:$C$24,2,0)</f>
        <v>5</v>
      </c>
      <c r="K342" s="2" t="s">
        <v>1267</v>
      </c>
      <c r="L342" s="29" t="s">
        <v>1264</v>
      </c>
      <c r="M342" s="21" t="s">
        <v>1273</v>
      </c>
      <c r="N342" s="48">
        <v>45604</v>
      </c>
      <c r="O342" s="21">
        <f>INDEX(Auxiliar!$D$5:$F$13,MATCH(Table1[[#This Row],[Tipologia_Testes]],Auxiliar!$B$5:$B$13,0),MATCH(Table1[[#This Row],[Complexidade]],Auxiliar!$D$4:$F$4,0))</f>
        <v>2</v>
      </c>
      <c r="P342" s="2" t="s">
        <v>1290</v>
      </c>
      <c r="Q342" s="2"/>
      <c r="R342" s="152"/>
      <c r="S342" s="152"/>
      <c r="T342" s="152">
        <v>45603</v>
      </c>
      <c r="U342" s="152">
        <v>45607</v>
      </c>
      <c r="V342" s="152">
        <v>45600</v>
      </c>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616</v>
      </c>
      <c r="J343" s="43">
        <f>VLOOKUP(Table1[[#This Row],[Status]],Auxiliar!$B$16:$C$24,2,0)</f>
        <v>5</v>
      </c>
      <c r="K343" s="2" t="s">
        <v>1269</v>
      </c>
      <c r="L343" s="29" t="s">
        <v>1264</v>
      </c>
      <c r="M343" s="21" t="s">
        <v>1273</v>
      </c>
      <c r="N343" s="48">
        <v>45604</v>
      </c>
      <c r="O343" s="21">
        <f>INDEX(Auxiliar!$D$5:$F$13,MATCH(Table1[[#This Row],[Tipologia_Testes]],Auxiliar!$B$5:$B$13,0),MATCH(Table1[[#This Row],[Complexidade]],Auxiliar!$D$4:$F$4,0))</f>
        <v>0.1</v>
      </c>
      <c r="P343" s="2" t="s">
        <v>1290</v>
      </c>
      <c r="Q343" s="2"/>
      <c r="R343" s="152"/>
      <c r="S343" s="152"/>
      <c r="T343" s="152">
        <v>45603</v>
      </c>
      <c r="U343" s="152">
        <v>45607</v>
      </c>
      <c r="V343" s="152">
        <v>45600</v>
      </c>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616</v>
      </c>
      <c r="J344" s="43">
        <f>VLOOKUP(Table1[[#This Row],[Status]],Auxiliar!$B$16:$C$24,2,0)</f>
        <v>5</v>
      </c>
      <c r="K344" s="2" t="s">
        <v>1266</v>
      </c>
      <c r="L344" s="29" t="s">
        <v>1264</v>
      </c>
      <c r="M344" s="21" t="s">
        <v>1273</v>
      </c>
      <c r="N344" s="48">
        <v>45604</v>
      </c>
      <c r="O344" s="21">
        <f>INDEX(Auxiliar!$D$5:$F$13,MATCH(Table1[[#This Row],[Tipologia_Testes]],Auxiliar!$B$5:$B$13,0),MATCH(Table1[[#This Row],[Complexidade]],Auxiliar!$D$4:$F$4,0))</f>
        <v>2</v>
      </c>
      <c r="P344" s="2" t="s">
        <v>1290</v>
      </c>
      <c r="Q344" s="2"/>
      <c r="R344" s="152">
        <v>45261</v>
      </c>
      <c r="S344" s="152"/>
      <c r="T344" s="152">
        <v>45603</v>
      </c>
      <c r="U344" s="152">
        <v>45607</v>
      </c>
      <c r="V344" s="152">
        <v>45600</v>
      </c>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616</v>
      </c>
      <c r="J345" s="43">
        <f>VLOOKUP(Table1[[#This Row],[Status]],Auxiliar!$B$16:$C$24,2,0)</f>
        <v>5</v>
      </c>
      <c r="K345" s="2" t="s">
        <v>1267</v>
      </c>
      <c r="L345" s="29" t="s">
        <v>1264</v>
      </c>
      <c r="M345" s="21" t="s">
        <v>1273</v>
      </c>
      <c r="N345" s="48">
        <v>45604</v>
      </c>
      <c r="O345" s="21">
        <f>INDEX(Auxiliar!$D$5:$F$13,MATCH(Table1[[#This Row],[Tipologia_Testes]],Auxiliar!$B$5:$B$13,0),MATCH(Table1[[#This Row],[Complexidade]],Auxiliar!$D$4:$F$4,0))</f>
        <v>2</v>
      </c>
      <c r="P345" s="2" t="s">
        <v>1290</v>
      </c>
      <c r="Q345" s="2"/>
      <c r="R345" s="152"/>
      <c r="S345" s="152"/>
      <c r="T345" s="152">
        <v>45603</v>
      </c>
      <c r="U345" s="152">
        <v>45607</v>
      </c>
      <c r="V345" s="152">
        <v>45600</v>
      </c>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616</v>
      </c>
      <c r="J346" s="43">
        <f>VLOOKUP(Table1[[#This Row],[Status]],Auxiliar!$B$16:$C$24,2,0)</f>
        <v>5</v>
      </c>
      <c r="K346" s="2" t="s">
        <v>1269</v>
      </c>
      <c r="L346" s="29" t="s">
        <v>1264</v>
      </c>
      <c r="M346" s="21" t="s">
        <v>1273</v>
      </c>
      <c r="N346" s="48">
        <v>45604</v>
      </c>
      <c r="O346" s="21">
        <f>INDEX(Auxiliar!$D$5:$F$13,MATCH(Table1[[#This Row],[Tipologia_Testes]],Auxiliar!$B$5:$B$13,0),MATCH(Table1[[#This Row],[Complexidade]],Auxiliar!$D$4:$F$4,0))</f>
        <v>0.1</v>
      </c>
      <c r="P346" s="2" t="s">
        <v>1290</v>
      </c>
      <c r="Q346" s="2"/>
      <c r="R346" s="152"/>
      <c r="S346" s="152"/>
      <c r="T346" s="152">
        <v>45603</v>
      </c>
      <c r="U346" s="152">
        <v>45607</v>
      </c>
      <c r="V346" s="152">
        <v>45600</v>
      </c>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1263</v>
      </c>
      <c r="L347" s="2" t="s">
        <v>1264</v>
      </c>
      <c r="M347" s="21" t="s">
        <v>1265</v>
      </c>
      <c r="N347" s="48">
        <v>45512</v>
      </c>
      <c r="O347" s="21">
        <f>INDEX(Auxiliar!$D$5:$F$13,MATCH(Table1[[#This Row],[Tipologia_Testes]],Auxiliar!$B$5:$B$13,0),MATCH(Table1[[#This Row],[Complexidade]],Auxiliar!$D$4:$F$4,0))</f>
        <v>8</v>
      </c>
      <c r="P347" s="23" t="s">
        <v>1291</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1266</v>
      </c>
      <c r="L354" s="29" t="s">
        <v>1272</v>
      </c>
      <c r="M354" s="21" t="s">
        <v>1273</v>
      </c>
      <c r="N354" s="48">
        <v>45499</v>
      </c>
      <c r="O354" s="21">
        <f>INDEX(Auxiliar!$D$5:$F$13,MATCH(Table1[[#This Row],[Tipologia_Testes]],Auxiliar!$B$5:$B$13,0),MATCH(Table1[[#This Row],[Complexidade]],Auxiliar!$D$4:$F$4,0))</f>
        <v>2</v>
      </c>
      <c r="P354" s="2" t="s">
        <v>1286</v>
      </c>
      <c r="Q354" s="2" t="s">
        <v>1283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1267</v>
      </c>
      <c r="L355" s="29" t="s">
        <v>1272</v>
      </c>
      <c r="M355" s="21" t="s">
        <v>1273</v>
      </c>
      <c r="N355" s="48">
        <v>45499</v>
      </c>
      <c r="O355" s="21">
        <f>INDEX(Auxiliar!$D$5:$F$13,MATCH(Table1[[#This Row],[Tipologia_Testes]],Auxiliar!$B$5:$B$13,0),MATCH(Table1[[#This Row],[Complexidade]],Auxiliar!$D$4:$F$4,0))</f>
        <v>2</v>
      </c>
      <c r="P355" s="2" t="s">
        <v>1286</v>
      </c>
      <c r="Q355" s="2" t="s">
        <v>1283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1269</v>
      </c>
      <c r="L356" s="29" t="s">
        <v>1272</v>
      </c>
      <c r="M356" s="21" t="s">
        <v>1273</v>
      </c>
      <c r="N356" s="48">
        <v>45499</v>
      </c>
      <c r="O356" s="21">
        <f>INDEX(Auxiliar!$D$5:$F$13,MATCH(Table1[[#This Row],[Tipologia_Testes]],Auxiliar!$B$5:$B$13,0),MATCH(Table1[[#This Row],[Complexidade]],Auxiliar!$D$4:$F$4,0))</f>
        <v>0.1</v>
      </c>
      <c r="P356" s="2" t="s">
        <v>1286</v>
      </c>
      <c r="Q356" s="2" t="s">
        <v>1283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1266</v>
      </c>
      <c r="L357" s="2" t="s">
        <v>1284</v>
      </c>
      <c r="M357" s="21" t="s">
        <v>1273</v>
      </c>
      <c r="N357" s="48">
        <v>45485</v>
      </c>
      <c r="O357" s="21">
        <f>INDEX(Auxiliar!$D$5:$F$13,MATCH(Table1[[#This Row],[Tipologia_Testes]],Auxiliar!$B$5:$B$13,0),MATCH(Table1[[#This Row],[Complexidade]],Auxiliar!$D$4:$F$4,0))</f>
        <v>2</v>
      </c>
      <c r="P357" s="2" t="s">
        <v>1292</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1266</v>
      </c>
      <c r="L382" s="29" t="s">
        <v>1272</v>
      </c>
      <c r="M382" s="21" t="s">
        <v>1273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1267</v>
      </c>
      <c r="L383" s="29" t="s">
        <v>1272</v>
      </c>
      <c r="M383" s="21" t="s">
        <v>1273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1269</v>
      </c>
      <c r="L384" s="29" t="s">
        <v>1272</v>
      </c>
      <c r="M384" s="21" t="s">
        <v>1273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1266</v>
      </c>
      <c r="L385" s="2" t="s">
        <v>1284</v>
      </c>
      <c r="M385" s="21" t="s">
        <v>1273</v>
      </c>
      <c r="N385" s="48">
        <v>45485</v>
      </c>
      <c r="O385" s="21">
        <f>INDEX(Auxiliar!$D$5:$F$13,MATCH(Table1[[#This Row],[Tipologia_Testes]],Auxiliar!$B$5:$B$13,0),MATCH(Table1[[#This Row],[Complexidade]],Auxiliar!$D$4:$F$4,0))</f>
        <v>2</v>
      </c>
      <c r="P385" s="2" t="s">
        <v>1292</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1266</v>
      </c>
      <c r="L386" s="2" t="s">
        <v>1284</v>
      </c>
      <c r="M386" s="21" t="s">
        <v>1273</v>
      </c>
      <c r="N386" s="48">
        <v>45485</v>
      </c>
      <c r="O386" s="21">
        <f>INDEX(Auxiliar!$D$5:$F$13,MATCH(Table1[[#This Row],[Tipologia_Testes]],Auxiliar!$B$5:$B$13,0),MATCH(Table1[[#This Row],[Complexidade]],Auxiliar!$D$4:$F$4,0))</f>
        <v>2</v>
      </c>
      <c r="P386" s="2" t="s">
        <v>1292</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1266</v>
      </c>
      <c r="L390" s="29" t="s">
        <v>1272</v>
      </c>
      <c r="M390" s="21" t="s">
        <v>1273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1267</v>
      </c>
      <c r="L391" s="29" t="s">
        <v>1272</v>
      </c>
      <c r="M391" s="21" t="s">
        <v>1273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1269</v>
      </c>
      <c r="L392" s="29" t="s">
        <v>1272</v>
      </c>
      <c r="M392" s="21" t="s">
        <v>1273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1263</v>
      </c>
      <c r="L393" s="2" t="s">
        <v>1264</v>
      </c>
      <c r="M393" s="21" t="s">
        <v>1265</v>
      </c>
      <c r="N393" s="48">
        <v>45512</v>
      </c>
      <c r="O393" s="21">
        <f>INDEX(Auxiliar!$D$5:$F$13,MATCH(Table1[[#This Row],[Tipologia_Testes]],Auxiliar!$B$5:$B$13,0),MATCH(Table1[[#This Row],[Complexidade]],Auxiliar!$D$4:$F$4,0))</f>
        <v>8</v>
      </c>
      <c r="P393" s="23" t="s">
        <v>1293</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1266</v>
      </c>
      <c r="L409" s="28" t="s">
        <v>1264</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1267</v>
      </c>
      <c r="L410" s="28" t="s">
        <v>1264</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1269</v>
      </c>
      <c r="L411" s="28" t="s">
        <v>1264</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1266</v>
      </c>
      <c r="L412" s="29" t="s">
        <v>1272</v>
      </c>
      <c r="M412" s="21" t="s">
        <v>1274</v>
      </c>
      <c r="N412" s="48">
        <v>45499</v>
      </c>
      <c r="O412" s="21">
        <f>INDEX(Auxiliar!$D$5:$F$13,MATCH(Table1[[#This Row],[Tipologia_Testes]],Auxiliar!$B$5:$B$13,0),MATCH(Table1[[#This Row],[Complexidade]],Auxiliar!$D$4:$F$4,0))</f>
        <v>4</v>
      </c>
      <c r="P412" s="2" t="s">
        <v>1286</v>
      </c>
      <c r="Q412" s="2" t="s">
        <v>1283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1267</v>
      </c>
      <c r="L413" s="29" t="s">
        <v>1272</v>
      </c>
      <c r="M413" s="21" t="s">
        <v>1274</v>
      </c>
      <c r="N413" s="48">
        <v>45499</v>
      </c>
      <c r="O413" s="21">
        <f>INDEX(Auxiliar!$D$5:$F$13,MATCH(Table1[[#This Row],[Tipologia_Testes]],Auxiliar!$B$5:$B$13,0),MATCH(Table1[[#This Row],[Complexidade]],Auxiliar!$D$4:$F$4,0))</f>
        <v>4</v>
      </c>
      <c r="P413" s="2" t="s">
        <v>1286</v>
      </c>
      <c r="Q413" s="2" t="s">
        <v>1283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1269</v>
      </c>
      <c r="L414" s="29" t="s">
        <v>1272</v>
      </c>
      <c r="M414" s="21" t="s">
        <v>1274</v>
      </c>
      <c r="N414" s="48">
        <v>45499</v>
      </c>
      <c r="O414" s="21">
        <f>INDEX(Auxiliar!$D$5:$F$13,MATCH(Table1[[#This Row],[Tipologia_Testes]],Auxiliar!$B$5:$B$13,0),MATCH(Table1[[#This Row],[Complexidade]],Auxiliar!$D$4:$F$4,0))</f>
        <v>0.1</v>
      </c>
      <c r="P414" s="2" t="s">
        <v>1286</v>
      </c>
      <c r="Q414" s="2" t="s">
        <v>1283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1266</v>
      </c>
      <c r="L421" s="29" t="s">
        <v>1272</v>
      </c>
      <c r="M421" s="21" t="s">
        <v>1274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1267</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1269</v>
      </c>
      <c r="L423" s="29" t="s">
        <v>1272</v>
      </c>
      <c r="M423" s="21" t="s">
        <v>1274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1266</v>
      </c>
      <c r="L424" s="2" t="s">
        <v>1284</v>
      </c>
      <c r="M424" s="21" t="s">
        <v>1274</v>
      </c>
      <c r="N424" s="48">
        <v>45485</v>
      </c>
      <c r="O424" s="21">
        <f>INDEX(Auxiliar!$D$5:$F$13,MATCH(Table1[[#This Row],[Tipologia_Testes]],Auxiliar!$B$5:$B$13,0),MATCH(Table1[[#This Row],[Complexidade]],Auxiliar!$D$4:$F$4,0))</f>
        <v>4</v>
      </c>
      <c r="P424" s="2" t="s">
        <v>1292</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1266</v>
      </c>
      <c r="L425" s="29" t="s">
        <v>1272</v>
      </c>
      <c r="M425" s="21" t="s">
        <v>1274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1267</v>
      </c>
      <c r="L426" s="29" t="s">
        <v>1272</v>
      </c>
      <c r="M426" s="21" t="s">
        <v>1274</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1269</v>
      </c>
      <c r="L427" s="29" t="s">
        <v>1272</v>
      </c>
      <c r="M427" s="21" t="s">
        <v>1274</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1266</v>
      </c>
      <c r="L428" s="29" t="s">
        <v>1264</v>
      </c>
      <c r="M428" s="21" t="s">
        <v>1274</v>
      </c>
      <c r="N428" s="48">
        <v>45512</v>
      </c>
      <c r="O428" s="21">
        <f>INDEX(Auxiliar!$D$5:$F$13,MATCH(Table1[[#This Row],[Tipologia_Testes]],Auxiliar!$B$5:$B$13,0),MATCH(Table1[[#This Row],[Complexidade]],Auxiliar!$D$4:$F$4,0))</f>
        <v>4</v>
      </c>
      <c r="P428" s="2" t="s">
        <v>1294</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1267</v>
      </c>
      <c r="L429" s="29" t="s">
        <v>1264</v>
      </c>
      <c r="M429" s="21" t="s">
        <v>1274</v>
      </c>
      <c r="N429" s="48">
        <v>45512</v>
      </c>
      <c r="O429" s="21">
        <f>INDEX(Auxiliar!$D$5:$F$13,MATCH(Table1[[#This Row],[Tipologia_Testes]],Auxiliar!$B$5:$B$13,0),MATCH(Table1[[#This Row],[Complexidade]],Auxiliar!$D$4:$F$4,0))</f>
        <v>4</v>
      </c>
      <c r="P429" s="2" t="s">
        <v>1294</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1269</v>
      </c>
      <c r="L430" s="29" t="s">
        <v>1264</v>
      </c>
      <c r="M430" s="21" t="s">
        <v>1274</v>
      </c>
      <c r="N430" s="48">
        <v>45512</v>
      </c>
      <c r="O430" s="21">
        <f>INDEX(Auxiliar!$D$5:$F$13,MATCH(Table1[[#This Row],[Tipologia_Testes]],Auxiliar!$B$5:$B$13,0),MATCH(Table1[[#This Row],[Complexidade]],Auxiliar!$D$4:$F$4,0))</f>
        <v>0.1</v>
      </c>
      <c r="P430" s="2" t="s">
        <v>1294</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1266</v>
      </c>
      <c r="L437" s="29" t="s">
        <v>1272</v>
      </c>
      <c r="M437" s="21" t="s">
        <v>1274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1267</v>
      </c>
      <c r="L438" s="29" t="s">
        <v>1272</v>
      </c>
      <c r="M438" s="21" t="s">
        <v>1274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1269</v>
      </c>
      <c r="L439" s="29" t="s">
        <v>1272</v>
      </c>
      <c r="M439" s="21" t="s">
        <v>1274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1266</v>
      </c>
      <c r="L440" s="2" t="s">
        <v>1284</v>
      </c>
      <c r="M440" s="21" t="s">
        <v>1274</v>
      </c>
      <c r="N440" s="48">
        <v>45485</v>
      </c>
      <c r="O440" s="21">
        <f>INDEX(Auxiliar!$D$5:$F$13,MATCH(Table1[[#This Row],[Tipologia_Testes]],Auxiliar!$B$5:$B$13,0),MATCH(Table1[[#This Row],[Complexidade]],Auxiliar!$D$4:$F$4,0))</f>
        <v>4</v>
      </c>
      <c r="P440" s="2" t="s">
        <v>1292</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1266</v>
      </c>
      <c r="L441" s="2" t="s">
        <v>1284</v>
      </c>
      <c r="M441" s="21" t="s">
        <v>1274</v>
      </c>
      <c r="N441" s="48">
        <v>45485</v>
      </c>
      <c r="O441" s="21">
        <f>INDEX(Auxiliar!$D$5:$F$13,MATCH(Table1[[#This Row],[Tipologia_Testes]],Auxiliar!$B$5:$B$13,0),MATCH(Table1[[#This Row],[Complexidade]],Auxiliar!$D$4:$F$4,0))</f>
        <v>4</v>
      </c>
      <c r="P441" s="2" t="s">
        <v>1292</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1266</v>
      </c>
      <c r="L445" s="29" t="s">
        <v>1272</v>
      </c>
      <c r="M445" s="21" t="s">
        <v>1273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1267</v>
      </c>
      <c r="L446" s="29" t="s">
        <v>1272</v>
      </c>
      <c r="M446" s="21" t="s">
        <v>1273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1269</v>
      </c>
      <c r="L447" s="29" t="s">
        <v>1272</v>
      </c>
      <c r="M447" s="21" t="s">
        <v>1273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1263</v>
      </c>
      <c r="L448" s="2" t="s">
        <v>1264</v>
      </c>
      <c r="M448" s="21" t="s">
        <v>1265</v>
      </c>
      <c r="N448" s="48">
        <v>45485</v>
      </c>
      <c r="O448" s="21">
        <f>INDEX(Auxiliar!$D$5:$F$13,MATCH(Table1[[#This Row],[Tipologia_Testes]],Auxiliar!$B$5:$B$13,0),MATCH(Table1[[#This Row],[Complexidade]],Auxiliar!$D$4:$F$4,0))</f>
        <v>8</v>
      </c>
      <c r="P448" s="23" t="s">
        <v>1293</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1266</v>
      </c>
      <c r="L449" s="2" t="s">
        <v>1272</v>
      </c>
      <c r="M449" s="21" t="s">
        <v>1273</v>
      </c>
      <c r="N449" s="48">
        <v>45485</v>
      </c>
      <c r="O449" s="21">
        <f>INDEX(Auxiliar!$D$5:$F$13,MATCH(Table1[[#This Row],[Tipologia_Testes]],Auxiliar!$B$5:$B$13,0),MATCH(Table1[[#This Row],[Complexidade]],Auxiliar!$D$4:$F$4,0))</f>
        <v>2</v>
      </c>
      <c r="P449" s="2" t="s">
        <v>1286</v>
      </c>
      <c r="Q449" s="2" t="s">
        <v>1283</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1267</v>
      </c>
      <c r="L450" s="2" t="s">
        <v>1272</v>
      </c>
      <c r="M450" s="21" t="s">
        <v>1273</v>
      </c>
      <c r="N450" s="48">
        <v>45485</v>
      </c>
      <c r="O450" s="21">
        <f>INDEX(Auxiliar!$D$5:$F$13,MATCH(Table1[[#This Row],[Tipologia_Testes]],Auxiliar!$B$5:$B$13,0),MATCH(Table1[[#This Row],[Complexidade]],Auxiliar!$D$4:$F$4,0))</f>
        <v>2</v>
      </c>
      <c r="P450" s="2" t="s">
        <v>1286</v>
      </c>
      <c r="Q450" s="2" t="s">
        <v>1283</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1269</v>
      </c>
      <c r="L451" s="2" t="s">
        <v>1272</v>
      </c>
      <c r="M451" s="21" t="s">
        <v>1273</v>
      </c>
      <c r="N451" s="48">
        <v>45485</v>
      </c>
      <c r="O451" s="21">
        <f>INDEX(Auxiliar!$D$5:$F$13,MATCH(Table1[[#This Row],[Tipologia_Testes]],Auxiliar!$B$5:$B$13,0),MATCH(Table1[[#This Row],[Complexidade]],Auxiliar!$D$4:$F$4,0))</f>
        <v>0.1</v>
      </c>
      <c r="P451" s="2" t="s">
        <v>1286</v>
      </c>
      <c r="Q451" s="2" t="s">
        <v>1283</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1266</v>
      </c>
      <c r="L464" s="29" t="s">
        <v>1264</v>
      </c>
      <c r="M464" s="21" t="s">
        <v>1274</v>
      </c>
      <c r="N464" s="48">
        <v>45499</v>
      </c>
      <c r="O464" s="21">
        <f>INDEX(Auxiliar!$D$5:$F$13,MATCH(Table1[[#This Row],[Tipologia_Testes]],Auxiliar!$B$5:$B$13,0),MATCH(Table1[[#This Row],[Complexidade]],Auxiliar!$D$4:$F$4,0))</f>
        <v>4</v>
      </c>
      <c r="P464" s="2" t="s">
        <v>1286</v>
      </c>
      <c r="Q464" s="2" t="s">
        <v>1283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1267</v>
      </c>
      <c r="L465" s="29" t="s">
        <v>1264</v>
      </c>
      <c r="M465" s="21" t="s">
        <v>1274</v>
      </c>
      <c r="N465" s="48">
        <v>45499</v>
      </c>
      <c r="O465" s="21">
        <f>INDEX(Auxiliar!$D$5:$F$13,MATCH(Table1[[#This Row],[Tipologia_Testes]],Auxiliar!$B$5:$B$13,0),MATCH(Table1[[#This Row],[Complexidade]],Auxiliar!$D$4:$F$4,0))</f>
        <v>4</v>
      </c>
      <c r="P465" s="2" t="s">
        <v>1286</v>
      </c>
      <c r="Q465" s="2" t="s">
        <v>1283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1269</v>
      </c>
      <c r="L466" s="29" t="s">
        <v>1264</v>
      </c>
      <c r="M466" s="21" t="s">
        <v>1274</v>
      </c>
      <c r="N466" s="48">
        <v>45499</v>
      </c>
      <c r="O466" s="21">
        <f>INDEX(Auxiliar!$D$5:$F$13,MATCH(Table1[[#This Row],[Tipologia_Testes]],Auxiliar!$B$5:$B$13,0),MATCH(Table1[[#This Row],[Complexidade]],Auxiliar!$D$4:$F$4,0))</f>
        <v>0.1</v>
      </c>
      <c r="P466" s="2" t="s">
        <v>1286</v>
      </c>
      <c r="Q466" s="2" t="s">
        <v>1283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1266</v>
      </c>
      <c r="L467" s="2" t="s">
        <v>1272</v>
      </c>
      <c r="M467" s="21" t="s">
        <v>1273</v>
      </c>
      <c r="N467" s="48">
        <v>45485</v>
      </c>
      <c r="O467" s="21">
        <f>INDEX(Auxiliar!$D$5:$F$13,MATCH(Table1[[#This Row],[Tipologia_Testes]],Auxiliar!$B$5:$B$13,0),MATCH(Table1[[#This Row],[Complexidade]],Auxiliar!$D$4:$F$4,0))</f>
        <v>2</v>
      </c>
      <c r="P467" s="2" t="s">
        <v>1286</v>
      </c>
      <c r="Q467" s="2" t="s">
        <v>1283</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1267</v>
      </c>
      <c r="L468" s="2" t="s">
        <v>1272</v>
      </c>
      <c r="M468" s="21" t="s">
        <v>1273</v>
      </c>
      <c r="N468" s="48">
        <v>45485</v>
      </c>
      <c r="O468" s="21">
        <f>INDEX(Auxiliar!$D$5:$F$13,MATCH(Table1[[#This Row],[Tipologia_Testes]],Auxiliar!$B$5:$B$13,0),MATCH(Table1[[#This Row],[Complexidade]],Auxiliar!$D$4:$F$4,0))</f>
        <v>2</v>
      </c>
      <c r="P468" s="2" t="s">
        <v>1286</v>
      </c>
      <c r="Q468" s="2" t="s">
        <v>1283</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1269</v>
      </c>
      <c r="L469" s="2" t="s">
        <v>1272</v>
      </c>
      <c r="M469" s="21" t="s">
        <v>1273</v>
      </c>
      <c r="N469" s="48">
        <v>45485</v>
      </c>
      <c r="O469" s="21">
        <f>INDEX(Auxiliar!$D$5:$F$13,MATCH(Table1[[#This Row],[Tipologia_Testes]],Auxiliar!$B$5:$B$13,0),MATCH(Table1[[#This Row],[Complexidade]],Auxiliar!$D$4:$F$4,0))</f>
        <v>0.1</v>
      </c>
      <c r="P469" s="2" t="s">
        <v>1286</v>
      </c>
      <c r="Q469" s="2" t="s">
        <v>1283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1266</v>
      </c>
      <c r="L470" s="2" t="s">
        <v>1264</v>
      </c>
      <c r="M470" s="21" t="s">
        <v>1274</v>
      </c>
      <c r="N470" s="48">
        <v>45505</v>
      </c>
      <c r="O470" s="21">
        <f>INDEX(Auxiliar!$D$5:$F$13,MATCH(Table1[[#This Row],[Tipologia_Testes]],Auxiliar!$B$5:$B$13,0),MATCH(Table1[[#This Row],[Complexidade]],Auxiliar!$D$4:$F$4,0))</f>
        <v>4</v>
      </c>
      <c r="P470" s="2"/>
      <c r="Q470" s="2" t="s">
        <v>1283</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1267</v>
      </c>
      <c r="L471" s="2" t="s">
        <v>1264</v>
      </c>
      <c r="M471" s="21" t="s">
        <v>1274</v>
      </c>
      <c r="N471" s="48">
        <v>45505</v>
      </c>
      <c r="O471" s="21">
        <f>INDEX(Auxiliar!$D$5:$F$13,MATCH(Table1[[#This Row],[Tipologia_Testes]],Auxiliar!$B$5:$B$13,0),MATCH(Table1[[#This Row],[Complexidade]],Auxiliar!$D$4:$F$4,0))</f>
        <v>4</v>
      </c>
      <c r="P471" s="2"/>
      <c r="Q471" s="2" t="s">
        <v>1283</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1269</v>
      </c>
      <c r="L472" s="2" t="s">
        <v>1264</v>
      </c>
      <c r="M472" s="21" t="s">
        <v>1274</v>
      </c>
      <c r="N472" s="48">
        <v>45505</v>
      </c>
      <c r="O472" s="21">
        <f>INDEX(Auxiliar!$D$5:$F$13,MATCH(Table1[[#This Row],[Tipologia_Testes]],Auxiliar!$B$5:$B$13,0),MATCH(Table1[[#This Row],[Complexidade]],Auxiliar!$D$4:$F$4,0))</f>
        <v>0.1</v>
      </c>
      <c r="P472" s="2"/>
      <c r="Q472" s="2" t="s">
        <v>1283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1266</v>
      </c>
      <c r="L473" s="2" t="s">
        <v>1284</v>
      </c>
      <c r="M473" s="21" t="s">
        <v>1274</v>
      </c>
      <c r="N473" s="48">
        <v>45485</v>
      </c>
      <c r="O473" s="21">
        <f>INDEX(Auxiliar!$D$5:$F$13,MATCH(Table1[[#This Row],[Tipologia_Testes]],Auxiliar!$B$5:$B$13,0),MATCH(Table1[[#This Row],[Complexidade]],Auxiliar!$D$4:$F$4,0))</f>
        <v>4</v>
      </c>
      <c r="P473" s="2" t="s">
        <v>1292</v>
      </c>
      <c r="Q473" s="2" t="s">
        <v>1283</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1266</v>
      </c>
      <c r="L489" s="2" t="s">
        <v>1272</v>
      </c>
      <c r="M489" s="21" t="s">
        <v>1273</v>
      </c>
      <c r="N489" s="48">
        <v>45485</v>
      </c>
      <c r="O489" s="21">
        <f>INDEX(Auxiliar!$D$5:$F$13,MATCH(Table1[[#This Row],[Tipologia_Testes]],Auxiliar!$B$5:$B$13,0),MATCH(Table1[[#This Row],[Complexidade]],Auxiliar!$D$4:$F$4,0))</f>
        <v>2</v>
      </c>
      <c r="P489" s="2"/>
      <c r="Q489" s="2" t="s">
        <v>1283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1267</v>
      </c>
      <c r="L490" s="2" t="s">
        <v>1272</v>
      </c>
      <c r="M490" s="21" t="s">
        <v>1273</v>
      </c>
      <c r="N490" s="48">
        <v>45485</v>
      </c>
      <c r="O490" s="21">
        <f>INDEX(Auxiliar!$D$5:$F$13,MATCH(Table1[[#This Row],[Tipologia_Testes]],Auxiliar!$B$5:$B$13,0),MATCH(Table1[[#This Row],[Complexidade]],Auxiliar!$D$4:$F$4,0))</f>
        <v>2</v>
      </c>
      <c r="P490" s="2"/>
      <c r="Q490" s="2" t="s">
        <v>1283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1269</v>
      </c>
      <c r="L491" s="2" t="s">
        <v>1272</v>
      </c>
      <c r="M491" s="21" t="s">
        <v>1273</v>
      </c>
      <c r="N491" s="48">
        <v>45485</v>
      </c>
      <c r="O491" s="21">
        <f>INDEX(Auxiliar!$D$5:$F$13,MATCH(Table1[[#This Row],[Tipologia_Testes]],Auxiliar!$B$5:$B$13,0),MATCH(Table1[[#This Row],[Complexidade]],Auxiliar!$D$4:$F$4,0))</f>
        <v>0.1</v>
      </c>
      <c r="P491" s="2"/>
      <c r="Q491" s="2" t="s">
        <v>1283</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1263</v>
      </c>
      <c r="L492" s="29" t="s">
        <v>1272</v>
      </c>
      <c r="M492" s="21" t="s">
        <v>1273</v>
      </c>
      <c r="N492" s="48">
        <v>45505</v>
      </c>
      <c r="O492" s="21">
        <f>INDEX(Auxiliar!$D$5:$F$13,MATCH(Table1[[#This Row],[Tipologia_Testes]],Auxiliar!$B$5:$B$13,0),MATCH(Table1[[#This Row],[Complexidade]],Auxiliar!$D$4:$F$4,0))</f>
        <v>8</v>
      </c>
      <c r="P492" s="23" t="s">
        <v>1295</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1266</v>
      </c>
      <c r="L502" s="2" t="s">
        <v>1272</v>
      </c>
      <c r="M502" s="21" t="s">
        <v>1273</v>
      </c>
      <c r="N502" s="48">
        <v>45485</v>
      </c>
      <c r="O502" s="21">
        <f>INDEX(Auxiliar!$D$5:$F$13,MATCH(Table1[[#This Row],[Tipologia_Testes]],Auxiliar!$B$5:$B$13,0),MATCH(Table1[[#This Row],[Complexidade]],Auxiliar!$D$4:$F$4,0))</f>
        <v>2</v>
      </c>
      <c r="P502" s="2" t="s">
        <v>1286</v>
      </c>
      <c r="Q502" s="2" t="s">
        <v>1283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1267</v>
      </c>
      <c r="L503" s="2" t="s">
        <v>1272</v>
      </c>
      <c r="M503" s="21" t="s">
        <v>1273</v>
      </c>
      <c r="N503" s="48">
        <v>45485</v>
      </c>
      <c r="O503" s="21">
        <f>INDEX(Auxiliar!$D$5:$F$13,MATCH(Table1[[#This Row],[Tipologia_Testes]],Auxiliar!$B$5:$B$13,0),MATCH(Table1[[#This Row],[Complexidade]],Auxiliar!$D$4:$F$4,0))</f>
        <v>2</v>
      </c>
      <c r="P503" s="2" t="s">
        <v>1286</v>
      </c>
      <c r="Q503" s="2" t="s">
        <v>1283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1269</v>
      </c>
      <c r="L504" s="2" t="s">
        <v>1272</v>
      </c>
      <c r="M504" s="21" t="s">
        <v>1273</v>
      </c>
      <c r="N504" s="48">
        <v>45485</v>
      </c>
      <c r="O504" s="21">
        <f>INDEX(Auxiliar!$D$5:$F$13,MATCH(Table1[[#This Row],[Tipologia_Testes]],Auxiliar!$B$5:$B$13,0),MATCH(Table1[[#This Row],[Complexidade]],Auxiliar!$D$4:$F$4,0))</f>
        <v>0.1</v>
      </c>
      <c r="P504" s="2" t="s">
        <v>1286</v>
      </c>
      <c r="Q504" s="2" t="s">
        <v>1283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1266</v>
      </c>
      <c r="L508" s="2" t="s">
        <v>1272</v>
      </c>
      <c r="M508" s="21" t="s">
        <v>1265</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1267</v>
      </c>
      <c r="L509" s="2" t="s">
        <v>1272</v>
      </c>
      <c r="M509" s="21" t="s">
        <v>1265</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1269</v>
      </c>
      <c r="L510" s="2" t="s">
        <v>1272</v>
      </c>
      <c r="M510" s="21" t="s">
        <v>1265</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1296</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1296</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1296</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c r="Q517" s="2"/>
      <c r="R517" s="152">
        <v>45569</v>
      </c>
      <c r="S517" s="152"/>
      <c r="T517" s="152">
        <v>45569</v>
      </c>
      <c r="U517" s="152">
        <v>45600</v>
      </c>
      <c r="V517" s="152">
        <v>45601</v>
      </c>
      <c r="W517" s="2">
        <f>VLOOKUP(Table1[[#This Row],[Status]],Auxiliar!$B$16:$D$24,3,0)*Table1[[#This Row],[Estimação (horas)]]</f>
        <v>0.5</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c r="Q518" s="2"/>
      <c r="R518" s="152">
        <v>45569</v>
      </c>
      <c r="S518" s="152"/>
      <c r="T518" s="152">
        <v>45569</v>
      </c>
      <c r="U518" s="152">
        <v>45600</v>
      </c>
      <c r="V518" s="152">
        <v>45601</v>
      </c>
      <c r="W518" s="2">
        <f>VLOOKUP(Table1[[#This Row],[Status]],Auxiliar!$B$16:$D$24,3,0)*Table1[[#This Row],[Estimação (horas)]]</f>
        <v>0.5</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c r="Q519" s="2"/>
      <c r="R519" s="152">
        <v>45569</v>
      </c>
      <c r="S519" s="152"/>
      <c r="T519" s="152">
        <v>45569</v>
      </c>
      <c r="U519" s="152">
        <v>45600</v>
      </c>
      <c r="V519" s="152">
        <v>45601</v>
      </c>
      <c r="W519" s="2">
        <f>VLOOKUP(Table1[[#This Row],[Status]],Auxiliar!$B$16:$D$24,3,0)*Table1[[#This Row],[Estimação (horas)]]</f>
        <v>2.5000000000000001E-2</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619</v>
      </c>
      <c r="J520" s="43">
        <f>VLOOKUP(Table1[[#This Row],[Status]],Auxiliar!$B$16:$C$24,2,0)</f>
        <v>7</v>
      </c>
      <c r="K520" s="2" t="s">
        <v>1266</v>
      </c>
      <c r="L520" s="2" t="s">
        <v>1264</v>
      </c>
      <c r="M520" s="21" t="s">
        <v>1273</v>
      </c>
      <c r="N520" s="48">
        <v>45569</v>
      </c>
      <c r="O520" s="21">
        <f>INDEX(Auxiliar!$D$5:$F$13,MATCH(Table1[[#This Row],[Tipologia_Testes]],Auxiliar!$B$5:$B$13,0),MATCH(Table1[[#This Row],[Complexidade]],Auxiliar!$D$4:$F$4,0))</f>
        <v>2</v>
      </c>
      <c r="P520" s="23"/>
      <c r="Q520" s="2"/>
      <c r="R520" s="152">
        <v>45569</v>
      </c>
      <c r="S520" s="152"/>
      <c r="T520" s="152">
        <v>45569</v>
      </c>
      <c r="U520" s="152">
        <v>45600</v>
      </c>
      <c r="V520" s="152">
        <v>45601</v>
      </c>
      <c r="W520" s="2">
        <f>VLOOKUP(Table1[[#This Row],[Status]],Auxiliar!$B$16:$D$24,3,0)*Table1[[#This Row],[Estimação (horas)]]</f>
        <v>0.5</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619</v>
      </c>
      <c r="J521" s="43">
        <f>VLOOKUP(Table1[[#This Row],[Status]],Auxiliar!$B$16:$C$24,2,0)</f>
        <v>7</v>
      </c>
      <c r="K521" s="2" t="s">
        <v>1267</v>
      </c>
      <c r="L521" s="2" t="s">
        <v>1264</v>
      </c>
      <c r="M521" s="21" t="s">
        <v>1273</v>
      </c>
      <c r="N521" s="48">
        <v>45569</v>
      </c>
      <c r="O521" s="21">
        <f>INDEX(Auxiliar!$D$5:$F$13,MATCH(Table1[[#This Row],[Tipologia_Testes]],Auxiliar!$B$5:$B$13,0),MATCH(Table1[[#This Row],[Complexidade]],Auxiliar!$D$4:$F$4,0))</f>
        <v>2</v>
      </c>
      <c r="P521" s="23"/>
      <c r="Q521" s="2"/>
      <c r="R521" s="152">
        <v>45569</v>
      </c>
      <c r="S521" s="152"/>
      <c r="T521" s="152">
        <v>45569</v>
      </c>
      <c r="U521" s="152">
        <v>45600</v>
      </c>
      <c r="V521" s="152">
        <v>45601</v>
      </c>
      <c r="W521" s="2">
        <f>VLOOKUP(Table1[[#This Row],[Status]],Auxiliar!$B$16:$D$24,3,0)*Table1[[#This Row],[Estimação (horas)]]</f>
        <v>0.5</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619</v>
      </c>
      <c r="J522" s="43">
        <f>VLOOKUP(Table1[[#This Row],[Status]],Auxiliar!$B$16:$C$24,2,0)</f>
        <v>7</v>
      </c>
      <c r="K522" s="2" t="s">
        <v>1269</v>
      </c>
      <c r="L522" s="2" t="s">
        <v>1264</v>
      </c>
      <c r="M522" s="21" t="s">
        <v>1273</v>
      </c>
      <c r="N522" s="48">
        <v>45569</v>
      </c>
      <c r="O522" s="21">
        <f>INDEX(Auxiliar!$D$5:$F$13,MATCH(Table1[[#This Row],[Tipologia_Testes]],Auxiliar!$B$5:$B$13,0),MATCH(Table1[[#This Row],[Complexidade]],Auxiliar!$D$4:$F$4,0))</f>
        <v>0.1</v>
      </c>
      <c r="P522" s="23"/>
      <c r="Q522" s="2"/>
      <c r="R522" s="152">
        <v>45569</v>
      </c>
      <c r="S522" s="152"/>
      <c r="T522" s="152">
        <v>45569</v>
      </c>
      <c r="U522" s="152">
        <v>45600</v>
      </c>
      <c r="V522" s="152">
        <v>45601</v>
      </c>
      <c r="W522" s="2">
        <f>VLOOKUP(Table1[[#This Row],[Status]],Auxiliar!$B$16:$D$24,3,0)*Table1[[#This Row],[Estimação (horas)]]</f>
        <v>2.5000000000000001E-2</v>
      </c>
      <c r="X522" s="2"/>
    </row>
    <row r="523" spans="2:24" ht="52.2"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1266</v>
      </c>
      <c r="L523" s="2" t="s">
        <v>1272</v>
      </c>
      <c r="M523" s="21" t="s">
        <v>1273</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1267</v>
      </c>
      <c r="L524" s="2" t="s">
        <v>1272</v>
      </c>
      <c r="M524" s="21" t="s">
        <v>1273</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1269</v>
      </c>
      <c r="L525" s="2" t="s">
        <v>1272</v>
      </c>
      <c r="M525" s="21" t="s">
        <v>1273</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1266</v>
      </c>
      <c r="L526" s="2" t="s">
        <v>1272</v>
      </c>
      <c r="M526" s="21" t="s">
        <v>1273</v>
      </c>
      <c r="N526" s="48">
        <v>45485</v>
      </c>
      <c r="O526" s="21">
        <f>INDEX(Auxiliar!$D$5:$F$13,MATCH(Table1[[#This Row],[Tipologia_Testes]],Auxiliar!$B$5:$B$13,0),MATCH(Table1[[#This Row],[Complexidade]],Auxiliar!$D$4:$F$4,0))</f>
        <v>2</v>
      </c>
      <c r="P526" s="2"/>
      <c r="Q526" s="2" t="s">
        <v>1283</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1267</v>
      </c>
      <c r="L527" s="2" t="s">
        <v>1272</v>
      </c>
      <c r="M527" s="21" t="s">
        <v>1273</v>
      </c>
      <c r="N527" s="48">
        <v>45485</v>
      </c>
      <c r="O527" s="21">
        <f>INDEX(Auxiliar!$D$5:$F$13,MATCH(Table1[[#This Row],[Tipologia_Testes]],Auxiliar!$B$5:$B$13,0),MATCH(Table1[[#This Row],[Complexidade]],Auxiliar!$D$4:$F$4,0))</f>
        <v>2</v>
      </c>
      <c r="P527" s="2"/>
      <c r="Q527" s="2" t="s">
        <v>1283</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1269</v>
      </c>
      <c r="L528" s="2" t="s">
        <v>1272</v>
      </c>
      <c r="M528" s="21" t="s">
        <v>1273</v>
      </c>
      <c r="N528" s="48">
        <v>45485</v>
      </c>
      <c r="O528" s="21">
        <f>INDEX(Auxiliar!$D$5:$F$13,MATCH(Table1[[#This Row],[Tipologia_Testes]],Auxiliar!$B$5:$B$13,0),MATCH(Table1[[#This Row],[Complexidade]],Auxiliar!$D$4:$F$4,0))</f>
        <v>0.1</v>
      </c>
      <c r="P528" s="2"/>
      <c r="Q528" s="2" t="s">
        <v>1283</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c r="Q529" s="2"/>
      <c r="R529" s="152">
        <v>45569</v>
      </c>
      <c r="S529" s="152"/>
      <c r="T529" s="152">
        <v>45569</v>
      </c>
      <c r="U529" s="152">
        <v>45600</v>
      </c>
      <c r="V529" s="152">
        <v>45601</v>
      </c>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c r="Q530" s="2"/>
      <c r="R530" s="152">
        <v>45569</v>
      </c>
      <c r="S530" s="152"/>
      <c r="T530" s="152">
        <v>45569</v>
      </c>
      <c r="U530" s="152">
        <v>45600</v>
      </c>
      <c r="V530" s="152">
        <v>45601</v>
      </c>
      <c r="W530" s="2">
        <f>VLOOKUP(Table1[[#This Row],[Status]],Auxiliar!$B$16:$D$24,3,0)*Table1[[#This Row],[Estimação (horas)]]</f>
        <v>1</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c r="Q531" s="2"/>
      <c r="R531" s="152">
        <v>45569</v>
      </c>
      <c r="S531" s="152"/>
      <c r="T531" s="152">
        <v>45569</v>
      </c>
      <c r="U531" s="152">
        <v>45600</v>
      </c>
      <c r="V531" s="152">
        <v>45601</v>
      </c>
      <c r="W531" s="2">
        <f>VLOOKUP(Table1[[#This Row],[Status]],Auxiliar!$B$16:$D$24,3,0)*Table1[[#This Row],[Estimação (horas)]]</f>
        <v>2.5000000000000001E-2</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619</v>
      </c>
      <c r="J532" s="43">
        <f>VLOOKUP(Table1[[#This Row],[Status]],Auxiliar!$B$16:$C$24,2,0)</f>
        <v>7</v>
      </c>
      <c r="K532" s="2" t="s">
        <v>1266</v>
      </c>
      <c r="L532" s="2" t="s">
        <v>1264</v>
      </c>
      <c r="M532" s="21" t="s">
        <v>1274</v>
      </c>
      <c r="N532" s="48">
        <v>45569</v>
      </c>
      <c r="O532" s="21">
        <f>INDEX(Auxiliar!$D$5:$F$13,MATCH(Table1[[#This Row],[Tipologia_Testes]],Auxiliar!$B$5:$B$13,0),MATCH(Table1[[#This Row],[Complexidade]],Auxiliar!$D$4:$F$4,0))</f>
        <v>4</v>
      </c>
      <c r="P532" s="23"/>
      <c r="Q532" s="2"/>
      <c r="R532" s="152">
        <v>45569</v>
      </c>
      <c r="S532" s="152"/>
      <c r="T532" s="152">
        <v>45569</v>
      </c>
      <c r="U532" s="152">
        <v>45600</v>
      </c>
      <c r="V532" s="152">
        <v>45601</v>
      </c>
      <c r="W532" s="2">
        <f>VLOOKUP(Table1[[#This Row],[Status]],Auxiliar!$B$16:$D$24,3,0)*Table1[[#This Row],[Estimação (horas)]]</f>
        <v>1</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619</v>
      </c>
      <c r="J533" s="43">
        <f>VLOOKUP(Table1[[#This Row],[Status]],Auxiliar!$B$16:$C$24,2,0)</f>
        <v>7</v>
      </c>
      <c r="K533" s="2" t="s">
        <v>1267</v>
      </c>
      <c r="L533" s="2" t="s">
        <v>1264</v>
      </c>
      <c r="M533" s="21" t="s">
        <v>1274</v>
      </c>
      <c r="N533" s="48">
        <v>45569</v>
      </c>
      <c r="O533" s="21">
        <f>INDEX(Auxiliar!$D$5:$F$13,MATCH(Table1[[#This Row],[Tipologia_Testes]],Auxiliar!$B$5:$B$13,0),MATCH(Table1[[#This Row],[Complexidade]],Auxiliar!$D$4:$F$4,0))</f>
        <v>4</v>
      </c>
      <c r="P533" s="23"/>
      <c r="Q533" s="2"/>
      <c r="R533" s="152">
        <v>45569</v>
      </c>
      <c r="S533" s="152"/>
      <c r="T533" s="152">
        <v>45569</v>
      </c>
      <c r="U533" s="152">
        <v>45600</v>
      </c>
      <c r="V533" s="152">
        <v>45601</v>
      </c>
      <c r="W533" s="2">
        <f>VLOOKUP(Table1[[#This Row],[Status]],Auxiliar!$B$16:$D$24,3,0)*Table1[[#This Row],[Estimação (horas)]]</f>
        <v>1</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619</v>
      </c>
      <c r="J534" s="43">
        <f>VLOOKUP(Table1[[#This Row],[Status]],Auxiliar!$B$16:$C$24,2,0)</f>
        <v>7</v>
      </c>
      <c r="K534" s="2" t="s">
        <v>1269</v>
      </c>
      <c r="L534" s="2" t="s">
        <v>1264</v>
      </c>
      <c r="M534" s="21" t="s">
        <v>1274</v>
      </c>
      <c r="N534" s="48">
        <v>45569</v>
      </c>
      <c r="O534" s="21">
        <f>INDEX(Auxiliar!$D$5:$F$13,MATCH(Table1[[#This Row],[Tipologia_Testes]],Auxiliar!$B$5:$B$13,0),MATCH(Table1[[#This Row],[Complexidade]],Auxiliar!$D$4:$F$4,0))</f>
        <v>0.1</v>
      </c>
      <c r="P534" s="23"/>
      <c r="Q534" s="2"/>
      <c r="R534" s="152">
        <v>45569</v>
      </c>
      <c r="S534" s="152"/>
      <c r="T534" s="152">
        <v>45569</v>
      </c>
      <c r="U534" s="152">
        <v>45600</v>
      </c>
      <c r="V534" s="152">
        <v>45601</v>
      </c>
      <c r="W534" s="2">
        <f>VLOOKUP(Table1[[#This Row],[Status]],Auxiliar!$B$16:$D$24,3,0)*Table1[[#This Row],[Estimação (horas)]]</f>
        <v>2.5000000000000001E-2</v>
      </c>
      <c r="X534" s="2"/>
    </row>
    <row r="535" spans="2:24" ht="17.7"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1266</v>
      </c>
      <c r="L535" s="2" t="s">
        <v>1272</v>
      </c>
      <c r="M535" s="21" t="s">
        <v>1273</v>
      </c>
      <c r="N535" s="48">
        <v>45485</v>
      </c>
      <c r="O535" s="21">
        <f>INDEX(Auxiliar!$D$5:$F$13,MATCH(Table1[[#This Row],[Tipologia_Testes]],Auxiliar!$B$5:$B$13,0),MATCH(Table1[[#This Row],[Complexidade]],Auxiliar!$D$4:$F$4,0))</f>
        <v>2</v>
      </c>
      <c r="P535" s="23"/>
      <c r="Q535" s="2" t="s">
        <v>1283</v>
      </c>
      <c r="R535" s="152">
        <v>45261</v>
      </c>
      <c r="S535" s="152"/>
      <c r="T535" s="152"/>
      <c r="U535" s="152"/>
      <c r="V535" s="152"/>
      <c r="W535" s="2">
        <f>VLOOKUP(Table1[[#This Row],[Status]],Auxiliar!$B$16:$D$24,3,0)*Table1[[#This Row],[Estimação (horas)]]</f>
        <v>2</v>
      </c>
      <c r="X535" s="2"/>
    </row>
    <row r="536" spans="2:24" ht="17.7"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1267</v>
      </c>
      <c r="L536" s="2" t="s">
        <v>1272</v>
      </c>
      <c r="M536" s="21" t="s">
        <v>1273</v>
      </c>
      <c r="N536" s="48">
        <v>45485</v>
      </c>
      <c r="O536" s="21">
        <f>INDEX(Auxiliar!$D$5:$F$13,MATCH(Table1[[#This Row],[Tipologia_Testes]],Auxiliar!$B$5:$B$13,0),MATCH(Table1[[#This Row],[Complexidade]],Auxiliar!$D$4:$F$4,0))</f>
        <v>2</v>
      </c>
      <c r="P536" s="23"/>
      <c r="Q536" s="2" t="s">
        <v>1283</v>
      </c>
      <c r="R536" s="152">
        <v>45261</v>
      </c>
      <c r="S536" s="152"/>
      <c r="T536" s="152"/>
      <c r="U536" s="152"/>
      <c r="V536" s="152"/>
      <c r="W536" s="2">
        <f>VLOOKUP(Table1[[#This Row],[Status]],Auxiliar!$B$16:$D$24,3,0)*Table1[[#This Row],[Estimação (horas)]]</f>
        <v>2</v>
      </c>
      <c r="X536" s="2"/>
    </row>
    <row r="537" spans="2:24" ht="17.7"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1269</v>
      </c>
      <c r="L537" s="2" t="s">
        <v>1272</v>
      </c>
      <c r="M537" s="21" t="s">
        <v>1273</v>
      </c>
      <c r="N537" s="48">
        <v>45485</v>
      </c>
      <c r="O537" s="21">
        <f>INDEX(Auxiliar!$D$5:$F$13,MATCH(Table1[[#This Row],[Tipologia_Testes]],Auxiliar!$B$5:$B$13,0),MATCH(Table1[[#This Row],[Complexidade]],Auxiliar!$D$4:$F$4,0))</f>
        <v>0.1</v>
      </c>
      <c r="P537" s="23"/>
      <c r="Q537" s="2" t="s">
        <v>1283</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c r="Q538" s="2"/>
      <c r="R538" s="152">
        <v>45569</v>
      </c>
      <c r="S538" s="152"/>
      <c r="T538" s="152">
        <v>45569</v>
      </c>
      <c r="U538" s="152">
        <v>45600</v>
      </c>
      <c r="V538" s="152">
        <v>45601</v>
      </c>
      <c r="W538" s="2">
        <f>VLOOKUP(Table1[[#This Row],[Status]],Auxiliar!$B$16:$D$24,3,0)*Table1[[#This Row],[Estimação (horas)]]</f>
        <v>0.5</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c r="Q539" s="2"/>
      <c r="R539" s="152">
        <v>45569</v>
      </c>
      <c r="S539" s="152"/>
      <c r="T539" s="152">
        <v>45569</v>
      </c>
      <c r="U539" s="152">
        <v>45600</v>
      </c>
      <c r="V539" s="152">
        <v>45601</v>
      </c>
      <c r="W539" s="2">
        <f>VLOOKUP(Table1[[#This Row],[Status]],Auxiliar!$B$16:$D$24,3,0)*Table1[[#This Row],[Estimação (horas)]]</f>
        <v>0.5</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c r="Q540" s="2"/>
      <c r="R540" s="152">
        <v>45569</v>
      </c>
      <c r="S540" s="152"/>
      <c r="T540" s="152">
        <v>45569</v>
      </c>
      <c r="U540" s="152">
        <v>45600</v>
      </c>
      <c r="V540" s="152">
        <v>45601</v>
      </c>
      <c r="W540" s="2">
        <f>VLOOKUP(Table1[[#This Row],[Status]],Auxiliar!$B$16:$D$24,3,0)*Table1[[#This Row],[Estimação (horas)]]</f>
        <v>2.5000000000000001E-2</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c r="Q541" s="2"/>
      <c r="R541" s="152">
        <v>45569</v>
      </c>
      <c r="S541" s="152"/>
      <c r="T541" s="152">
        <v>45569</v>
      </c>
      <c r="U541" s="152">
        <v>45600</v>
      </c>
      <c r="V541" s="152">
        <v>45601</v>
      </c>
      <c r="W541" s="2">
        <f>VLOOKUP(Table1[[#This Row],[Status]],Auxiliar!$B$16:$D$24,3,0)*Table1[[#This Row],[Estimação (horas)]]</f>
        <v>0.5</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c r="Q542" s="2"/>
      <c r="R542" s="152">
        <v>45569</v>
      </c>
      <c r="S542" s="152"/>
      <c r="T542" s="152">
        <v>45569</v>
      </c>
      <c r="U542" s="152">
        <v>45600</v>
      </c>
      <c r="V542" s="152">
        <v>45601</v>
      </c>
      <c r="W542" s="2">
        <f>VLOOKUP(Table1[[#This Row],[Status]],Auxiliar!$B$16:$D$24,3,0)*Table1[[#This Row],[Estimação (horas)]]</f>
        <v>0.5</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c r="Q543" s="2"/>
      <c r="R543" s="152">
        <v>45569</v>
      </c>
      <c r="S543" s="152"/>
      <c r="T543" s="152">
        <v>45569</v>
      </c>
      <c r="U543" s="152">
        <v>45600</v>
      </c>
      <c r="V543" s="152">
        <v>45601</v>
      </c>
      <c r="W543" s="2">
        <f>VLOOKUP(Table1[[#This Row],[Status]],Auxiliar!$B$16:$D$24,3,0)*Table1[[#This Row],[Estimação (horas)]]</f>
        <v>2.5000000000000001E-2</v>
      </c>
      <c r="X543" s="2"/>
    </row>
    <row r="544" spans="2:24" ht="52.2"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1266</v>
      </c>
      <c r="L544" s="2" t="s">
        <v>1264</v>
      </c>
      <c r="M544" s="21" t="s">
        <v>1273</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1267</v>
      </c>
      <c r="L545" s="2" t="s">
        <v>1264</v>
      </c>
      <c r="M545" s="21" t="s">
        <v>1273</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1269</v>
      </c>
      <c r="L546" s="2" t="s">
        <v>1264</v>
      </c>
      <c r="M546" s="21" t="s">
        <v>1273</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1263</v>
      </c>
      <c r="L547" s="29" t="s">
        <v>1272</v>
      </c>
      <c r="M547" s="21" t="s">
        <v>1274</v>
      </c>
      <c r="N547" s="48">
        <v>45561</v>
      </c>
      <c r="O547" s="21">
        <f>INDEX(Auxiliar!$D$5:$F$13,MATCH(Table1[[#This Row],[Tipologia_Testes]],Auxiliar!$B$5:$B$13,0),MATCH(Table1[[#This Row],[Complexidade]],Auxiliar!$D$4:$F$4,0))</f>
        <v>8</v>
      </c>
      <c r="P547" s="23" t="s">
        <v>1297</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1266</v>
      </c>
      <c r="L587" s="2" t="s">
        <v>1272</v>
      </c>
      <c r="M587" s="21" t="s">
        <v>1265</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1267</v>
      </c>
      <c r="L588" s="2" t="s">
        <v>1272</v>
      </c>
      <c r="M588" s="21" t="s">
        <v>1265</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1269</v>
      </c>
      <c r="L589" s="2" t="s">
        <v>1272</v>
      </c>
      <c r="M589" s="21" t="s">
        <v>1265</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1266</v>
      </c>
      <c r="L590" s="28" t="s">
        <v>1264</v>
      </c>
      <c r="M590" s="21" t="s">
        <v>1265</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1267</v>
      </c>
      <c r="L591" s="28" t="s">
        <v>1264</v>
      </c>
      <c r="M591" s="21" t="s">
        <v>1265</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1269</v>
      </c>
      <c r="L592" s="28" t="s">
        <v>1264</v>
      </c>
      <c r="M592" s="21" t="s">
        <v>1265</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1298</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1298</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1298</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1266</v>
      </c>
      <c r="L596" s="2" t="s">
        <v>1272</v>
      </c>
      <c r="M596" s="21" t="s">
        <v>1274</v>
      </c>
      <c r="N596" s="48">
        <v>45526</v>
      </c>
      <c r="O596" s="21">
        <f>INDEX(Auxiliar!$D$5:$F$13,MATCH(Table1[[#This Row],[Tipologia_Testes]],Auxiliar!$B$5:$B$13,0),MATCH(Table1[[#This Row],[Complexidade]],Auxiliar!$D$4:$F$4,0))</f>
        <v>4</v>
      </c>
      <c r="P596" s="176" t="s">
        <v>1298</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1267</v>
      </c>
      <c r="L597" s="2" t="s">
        <v>1272</v>
      </c>
      <c r="M597" s="21" t="s">
        <v>1274</v>
      </c>
      <c r="N597" s="48">
        <v>45526</v>
      </c>
      <c r="O597" s="21">
        <f>INDEX(Auxiliar!$D$5:$F$13,MATCH(Table1[[#This Row],[Tipologia_Testes]],Auxiliar!$B$5:$B$13,0),MATCH(Table1[[#This Row],[Complexidade]],Auxiliar!$D$4:$F$4,0))</f>
        <v>4</v>
      </c>
      <c r="P597" s="176" t="s">
        <v>1298</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1269</v>
      </c>
      <c r="L598" s="2" t="s">
        <v>1272</v>
      </c>
      <c r="M598" s="21" t="s">
        <v>1274</v>
      </c>
      <c r="N598" s="48">
        <v>45526</v>
      </c>
      <c r="O598" s="21">
        <f>INDEX(Auxiliar!$D$5:$F$13,MATCH(Table1[[#This Row],[Tipologia_Testes]],Auxiliar!$B$5:$B$13,0),MATCH(Table1[[#This Row],[Complexidade]],Auxiliar!$D$4:$F$4,0))</f>
        <v>0.1</v>
      </c>
      <c r="P598" s="176" t="s">
        <v>1298</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1266</v>
      </c>
      <c r="L602" s="2" t="s">
        <v>1264</v>
      </c>
      <c r="M602" s="21" t="s">
        <v>1265</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1267</v>
      </c>
      <c r="L603" s="2" t="s">
        <v>1264</v>
      </c>
      <c r="M603" s="21" t="s">
        <v>1265</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1269</v>
      </c>
      <c r="L604" s="2" t="s">
        <v>1264</v>
      </c>
      <c r="M604" s="21" t="s">
        <v>1265</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1298</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1298</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1298</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1266</v>
      </c>
      <c r="L611" s="2" t="s">
        <v>1272</v>
      </c>
      <c r="M611" s="21" t="s">
        <v>1273</v>
      </c>
      <c r="N611" s="48">
        <v>45546</v>
      </c>
      <c r="O611" s="21">
        <f>INDEX(Auxiliar!$D$5:$F$13,MATCH(Table1[[#This Row],[Tipologia_Testes]],Auxiliar!$B$5:$B$13,0),MATCH(Table1[[#This Row],[Complexidade]],Auxiliar!$D$4:$F$4,0))</f>
        <v>2</v>
      </c>
      <c r="P611" s="176" t="s">
        <v>1298</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1267</v>
      </c>
      <c r="L612" s="2" t="s">
        <v>1272</v>
      </c>
      <c r="M612" s="21" t="s">
        <v>1273</v>
      </c>
      <c r="N612" s="48">
        <v>45546</v>
      </c>
      <c r="O612" s="21">
        <f>INDEX(Auxiliar!$D$5:$F$13,MATCH(Table1[[#This Row],[Tipologia_Testes]],Auxiliar!$B$5:$B$13,0),MATCH(Table1[[#This Row],[Complexidade]],Auxiliar!$D$4:$F$4,0))</f>
        <v>2</v>
      </c>
      <c r="P612" s="176" t="s">
        <v>1298</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1269</v>
      </c>
      <c r="L613" s="2" t="s">
        <v>1272</v>
      </c>
      <c r="M613" s="21" t="s">
        <v>1273</v>
      </c>
      <c r="N613" s="48">
        <v>45546</v>
      </c>
      <c r="O613" s="21">
        <f>INDEX(Auxiliar!$D$5:$F$13,MATCH(Table1[[#This Row],[Tipologia_Testes]],Auxiliar!$B$5:$B$13,0),MATCH(Table1[[#This Row],[Complexidade]],Auxiliar!$D$4:$F$4,0))</f>
        <v>0.1</v>
      </c>
      <c r="P613" s="176" t="s">
        <v>1298</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1266</v>
      </c>
      <c r="L626" s="2" t="s">
        <v>1272</v>
      </c>
      <c r="M626" s="21" t="s">
        <v>1273</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1267</v>
      </c>
      <c r="L627" s="2" t="s">
        <v>1272</v>
      </c>
      <c r="M627" s="21" t="s">
        <v>1273</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1269</v>
      </c>
      <c r="L628" s="2" t="s">
        <v>1272</v>
      </c>
      <c r="M628" s="21" t="s">
        <v>1273</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1266</v>
      </c>
      <c r="L629" s="2" t="s">
        <v>1272</v>
      </c>
      <c r="M629" s="21" t="s">
        <v>1273</v>
      </c>
      <c r="N629" s="48">
        <v>45485</v>
      </c>
      <c r="O629" s="21">
        <f>INDEX(Auxiliar!$D$5:$F$13,MATCH(Table1[[#This Row],[Tipologia_Testes]],Auxiliar!$B$5:$B$13,0),MATCH(Table1[[#This Row],[Complexidade]],Auxiliar!$D$4:$F$4,0))</f>
        <v>2</v>
      </c>
      <c r="P629" s="2"/>
      <c r="Q629" s="2" t="s">
        <v>1283</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1267</v>
      </c>
      <c r="L630" s="2" t="s">
        <v>1272</v>
      </c>
      <c r="M630" s="21" t="s">
        <v>1273</v>
      </c>
      <c r="N630" s="48">
        <v>45485</v>
      </c>
      <c r="O630" s="21">
        <f>INDEX(Auxiliar!$D$5:$F$13,MATCH(Table1[[#This Row],[Tipologia_Testes]],Auxiliar!$B$5:$B$13,0),MATCH(Table1[[#This Row],[Complexidade]],Auxiliar!$D$4:$F$4,0))</f>
        <v>2</v>
      </c>
      <c r="P630" s="2"/>
      <c r="Q630" s="2" t="s">
        <v>1283</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1269</v>
      </c>
      <c r="L631" s="2" t="s">
        <v>1272</v>
      </c>
      <c r="M631" s="21" t="s">
        <v>1273</v>
      </c>
      <c r="N631" s="48">
        <v>45485</v>
      </c>
      <c r="O631" s="21">
        <f>INDEX(Auxiliar!$D$5:$F$13,MATCH(Table1[[#This Row],[Tipologia_Testes]],Auxiliar!$B$5:$B$13,0),MATCH(Table1[[#This Row],[Complexidade]],Auxiliar!$D$4:$F$4,0))</f>
        <v>0.1</v>
      </c>
      <c r="P631" s="2"/>
      <c r="Q631" s="2" t="s">
        <v>1283</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1266</v>
      </c>
      <c r="L638" s="2" t="s">
        <v>1272</v>
      </c>
      <c r="M638" s="21" t="s">
        <v>1274</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1267</v>
      </c>
      <c r="L639" s="2" t="s">
        <v>1272</v>
      </c>
      <c r="M639" s="21" t="s">
        <v>1274</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1269</v>
      </c>
      <c r="L640" s="2" t="s">
        <v>1272</v>
      </c>
      <c r="M640" s="21" t="s">
        <v>1274</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1266</v>
      </c>
      <c r="L641" s="2" t="s">
        <v>1272</v>
      </c>
      <c r="M641" s="21" t="s">
        <v>1273</v>
      </c>
      <c r="N641" s="48">
        <v>45561</v>
      </c>
      <c r="O641" s="21">
        <f>INDEX(Auxiliar!$D$5:$F$13,MATCH(Table1[[#This Row],[Tipologia_Testes]],Auxiliar!$B$5:$B$13,0),MATCH(Table1[[#This Row],[Complexidade]],Auxiliar!$D$4:$F$4,0))</f>
        <v>2</v>
      </c>
      <c r="P641" s="2" t="s">
        <v>1299</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1267</v>
      </c>
      <c r="L642" s="2" t="s">
        <v>1272</v>
      </c>
      <c r="M642" s="21" t="s">
        <v>1273</v>
      </c>
      <c r="N642" s="48">
        <v>45561</v>
      </c>
      <c r="O642" s="21">
        <f>INDEX(Auxiliar!$D$5:$F$13,MATCH(Table1[[#This Row],[Tipologia_Testes]],Auxiliar!$B$5:$B$13,0),MATCH(Table1[[#This Row],[Complexidade]],Auxiliar!$D$4:$F$4,0))</f>
        <v>2</v>
      </c>
      <c r="P642" s="2" t="s">
        <v>1299</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1269</v>
      </c>
      <c r="L643" s="2" t="s">
        <v>1272</v>
      </c>
      <c r="M643" s="21" t="s">
        <v>1273</v>
      </c>
      <c r="N643" s="48">
        <v>45561</v>
      </c>
      <c r="O643" s="21">
        <f>INDEX(Auxiliar!$D$5:$F$13,MATCH(Table1[[#This Row],[Tipologia_Testes]],Auxiliar!$B$5:$B$13,0),MATCH(Table1[[#This Row],[Complexidade]],Auxiliar!$D$4:$F$4,0))</f>
        <v>0.1</v>
      </c>
      <c r="P643" s="2" t="s">
        <v>1299</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619</v>
      </c>
      <c r="J644" s="43">
        <f>VLOOKUP(Table1[[#This Row],[Status]],Auxiliar!$B$16:$C$24,2,0)</f>
        <v>7</v>
      </c>
      <c r="K644" s="2" t="s">
        <v>1263</v>
      </c>
      <c r="L644" s="29" t="s">
        <v>1272</v>
      </c>
      <c r="M644" s="21" t="s">
        <v>1273</v>
      </c>
      <c r="N644" s="48">
        <v>45561</v>
      </c>
      <c r="O644" s="21">
        <f>INDEX(Auxiliar!$D$5:$F$13,MATCH(Table1[[#This Row],[Tipologia_Testes]],Auxiliar!$B$5:$B$13,0),MATCH(Table1[[#This Row],[Complexidade]],Auxiliar!$D$4:$F$4,0))</f>
        <v>8</v>
      </c>
      <c r="P644" s="23" t="s">
        <v>1300</v>
      </c>
      <c r="Q644" s="2"/>
      <c r="R644" s="152">
        <v>45560</v>
      </c>
      <c r="S644" s="152"/>
      <c r="T644" s="152">
        <v>45560</v>
      </c>
      <c r="U644" s="152">
        <v>45607</v>
      </c>
      <c r="V644" s="152"/>
      <c r="W644" s="2">
        <f>VLOOKUP(Table1[[#This Row],[Status]],Auxiliar!$B$16:$D$24,3,0)*Table1[[#This Row],[Estimação (horas)]]</f>
        <v>2</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1266</v>
      </c>
      <c r="L654" s="29" t="s">
        <v>1272</v>
      </c>
      <c r="M654" s="21" t="s">
        <v>1273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1267</v>
      </c>
      <c r="L655" s="29" t="s">
        <v>1272</v>
      </c>
      <c r="M655" s="21" t="s">
        <v>1273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1269</v>
      </c>
      <c r="L656" s="29" t="s">
        <v>1272</v>
      </c>
      <c r="M656" s="21" t="s">
        <v>1273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1266</v>
      </c>
      <c r="L657" s="2" t="s">
        <v>1264</v>
      </c>
      <c r="M657" s="21" t="s">
        <v>1274</v>
      </c>
      <c r="N657" s="48">
        <v>45561</v>
      </c>
      <c r="O657" s="21">
        <f>INDEX(Auxiliar!$D$5:$F$13,MATCH(Table1[[#This Row],[Tipologia_Testes]],Auxiliar!$B$5:$B$13,0),MATCH(Table1[[#This Row],[Complexidade]],Auxiliar!$D$4:$F$4,0))</f>
        <v>4</v>
      </c>
      <c r="P657" s="2" t="s">
        <v>1301</v>
      </c>
      <c r="Q657" s="2"/>
      <c r="R657" s="152">
        <v>45559</v>
      </c>
      <c r="S657" s="152"/>
      <c r="T657" s="152">
        <v>45559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1267</v>
      </c>
      <c r="L658" s="2" t="s">
        <v>1264</v>
      </c>
      <c r="M658" s="21" t="s">
        <v>1274</v>
      </c>
      <c r="N658" s="48">
        <v>45561</v>
      </c>
      <c r="O658" s="21">
        <f>INDEX(Auxiliar!$D$5:$F$13,MATCH(Table1[[#This Row],[Tipologia_Testes]],Auxiliar!$B$5:$B$13,0),MATCH(Table1[[#This Row],[Complexidade]],Auxiliar!$D$4:$F$4,0))</f>
        <v>4</v>
      </c>
      <c r="P658" s="2" t="s">
        <v>1301</v>
      </c>
      <c r="Q658" s="2"/>
      <c r="R658" s="152">
        <v>45559</v>
      </c>
      <c r="S658" s="152"/>
      <c r="T658" s="152">
        <v>45559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619</v>
      </c>
      <c r="J659" s="43">
        <f>VLOOKUP(Table1[[#This Row],[Status]],Auxiliar!$B$16:$C$24,2,0)</f>
        <v>7</v>
      </c>
      <c r="K659" s="2" t="s">
        <v>1269</v>
      </c>
      <c r="L659" s="2" t="s">
        <v>1264</v>
      </c>
      <c r="M659" s="21" t="s">
        <v>1274</v>
      </c>
      <c r="N659" s="48">
        <v>45561</v>
      </c>
      <c r="O659" s="21">
        <f>INDEX(Auxiliar!$D$5:$F$13,MATCH(Table1[[#This Row],[Tipologia_Testes]],Auxiliar!$B$5:$B$13,0),MATCH(Table1[[#This Row],[Complexidade]],Auxiliar!$D$4:$F$4,0))</f>
        <v>0.1</v>
      </c>
      <c r="P659" s="2" t="s">
        <v>1301</v>
      </c>
      <c r="Q659" s="2"/>
      <c r="R659" s="152">
        <v>45559</v>
      </c>
      <c r="S659" s="152"/>
      <c r="T659" s="152">
        <v>45559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1302</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1302</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1302</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1303</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1303</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1303</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1266</v>
      </c>
      <c r="L666" s="2" t="s">
        <v>1264</v>
      </c>
      <c r="M666" s="21" t="s">
        <v>1274</v>
      </c>
      <c r="N666" s="48">
        <v>45575</v>
      </c>
      <c r="O666" s="21">
        <f>INDEX(Auxiliar!$D$5:$F$13,MATCH(Table1[[#This Row],[Tipologia_Testes]],Auxiliar!$B$5:$B$13,0),MATCH(Table1[[#This Row],[Complexidade]],Auxiliar!$D$4:$F$4,0))</f>
        <v>4</v>
      </c>
      <c r="P666" s="2" t="s">
        <v>1304</v>
      </c>
      <c r="Q666" s="2"/>
      <c r="R666" s="152">
        <v>45566</v>
      </c>
      <c r="S666" s="152"/>
      <c r="T666" s="152">
        <v>45569</v>
      </c>
      <c r="U666" s="152">
        <v>45607</v>
      </c>
      <c r="V666" s="152"/>
      <c r="W666" s="2">
        <f>VLOOKUP(Table1[[#This Row],[Status]],Auxiliar!$B$16:$D$24,3,0)*Table1[[#This Row],[Estimação (horas)]]</f>
        <v>1</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1267</v>
      </c>
      <c r="L667" s="2" t="s">
        <v>1264</v>
      </c>
      <c r="M667" s="21" t="s">
        <v>1274</v>
      </c>
      <c r="N667" s="48">
        <v>45575</v>
      </c>
      <c r="O667" s="21">
        <f>INDEX(Auxiliar!$D$5:$F$13,MATCH(Table1[[#This Row],[Tipologia_Testes]],Auxiliar!$B$5:$B$13,0),MATCH(Table1[[#This Row],[Complexidade]],Auxiliar!$D$4:$F$4,0))</f>
        <v>4</v>
      </c>
      <c r="P667" s="2" t="s">
        <v>1304</v>
      </c>
      <c r="Q667" s="2"/>
      <c r="R667" s="152">
        <v>45566</v>
      </c>
      <c r="S667" s="152"/>
      <c r="T667" s="152">
        <v>45569</v>
      </c>
      <c r="U667" s="152">
        <v>45607</v>
      </c>
      <c r="V667" s="152"/>
      <c r="W667" s="2">
        <f>VLOOKUP(Table1[[#This Row],[Status]],Auxiliar!$B$16:$D$24,3,0)*Table1[[#This Row],[Estimação (horas)]]</f>
        <v>1</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619</v>
      </c>
      <c r="J668" s="43">
        <f>VLOOKUP(Table1[[#This Row],[Status]],Auxiliar!$B$16:$C$24,2,0)</f>
        <v>7</v>
      </c>
      <c r="K668" s="2" t="s">
        <v>1269</v>
      </c>
      <c r="L668" s="2" t="s">
        <v>1264</v>
      </c>
      <c r="M668" s="21" t="s">
        <v>1274</v>
      </c>
      <c r="N668" s="48">
        <v>45575</v>
      </c>
      <c r="O668" s="21">
        <f>INDEX(Auxiliar!$D$5:$F$13,MATCH(Table1[[#This Row],[Tipologia_Testes]],Auxiliar!$B$5:$B$13,0),MATCH(Table1[[#This Row],[Complexidade]],Auxiliar!$D$4:$F$4,0))</f>
        <v>0.1</v>
      </c>
      <c r="P668" s="2" t="s">
        <v>1304</v>
      </c>
      <c r="Q668" s="2"/>
      <c r="R668" s="152">
        <v>45566</v>
      </c>
      <c r="S668" s="152"/>
      <c r="T668" s="152">
        <v>45569</v>
      </c>
      <c r="U668" s="152">
        <v>45607</v>
      </c>
      <c r="V668" s="152"/>
      <c r="W668" s="2">
        <f>VLOOKUP(Table1[[#This Row],[Status]],Auxiliar!$B$16:$D$24,3,0)*Table1[[#This Row],[Estimação (horas)]]</f>
        <v>2.5000000000000001E-2</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1266</v>
      </c>
      <c r="L669" s="2" t="s">
        <v>1272</v>
      </c>
      <c r="M669" s="21" t="s">
        <v>1273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1267</v>
      </c>
      <c r="L670" s="2" t="s">
        <v>1272</v>
      </c>
      <c r="M670" s="21" t="s">
        <v>1273</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1269</v>
      </c>
      <c r="L671" s="2" t="s">
        <v>1272</v>
      </c>
      <c r="M671" s="21" t="s">
        <v>1273</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1305</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1305</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1305</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1305</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1305</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1305</v>
      </c>
      <c r="Q677" s="2"/>
      <c r="R677" s="152">
        <v>45566</v>
      </c>
      <c r="S677" s="152"/>
      <c r="T677" s="152">
        <v>45569</v>
      </c>
      <c r="U677" s="152">
        <v>45607</v>
      </c>
      <c r="V677" s="152"/>
      <c r="W677" s="2">
        <f>VLOOKUP(Table1[[#This Row],[Status]],Auxiliar!$B$16:$D$24,3,0)*Table1[[#This Row],[Estimação (horas)]]</f>
        <v>2.5000000000000001E-2</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1266</v>
      </c>
      <c r="L678" s="2" t="s">
        <v>1264</v>
      </c>
      <c r="M678" s="21" t="s">
        <v>1265</v>
      </c>
      <c r="N678" s="48">
        <v>45575</v>
      </c>
      <c r="O678" s="21">
        <f>INDEX(Auxiliar!$D$5:$F$13,MATCH(Table1[[#This Row],[Tipologia_Testes]],Auxiliar!$B$5:$B$13,0),MATCH(Table1[[#This Row],[Complexidade]],Auxiliar!$D$4:$F$4,0))</f>
        <v>8</v>
      </c>
      <c r="P678" s="23" t="s">
        <v>1305</v>
      </c>
      <c r="Q678" s="2"/>
      <c r="R678" s="152">
        <v>45566</v>
      </c>
      <c r="S678" s="152"/>
      <c r="T678" s="152">
        <v>45569</v>
      </c>
      <c r="U678" s="152">
        <v>45607</v>
      </c>
      <c r="V678" s="152"/>
      <c r="W678" s="2">
        <f>VLOOKUP(Table1[[#This Row],[Status]],Auxiliar!$B$16:$D$24,3,0)*Table1[[#This Row],[Estimação (horas)]]</f>
        <v>2</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1267</v>
      </c>
      <c r="L679" s="2" t="s">
        <v>1264</v>
      </c>
      <c r="M679" s="21" t="s">
        <v>1265</v>
      </c>
      <c r="N679" s="48">
        <v>45575</v>
      </c>
      <c r="O679" s="21">
        <f>INDEX(Auxiliar!$D$5:$F$13,MATCH(Table1[[#This Row],[Tipologia_Testes]],Auxiliar!$B$5:$B$13,0),MATCH(Table1[[#This Row],[Complexidade]],Auxiliar!$D$4:$F$4,0))</f>
        <v>8</v>
      </c>
      <c r="P679" s="23" t="s">
        <v>1305</v>
      </c>
      <c r="Q679" s="2"/>
      <c r="R679" s="152">
        <v>45566</v>
      </c>
      <c r="S679" s="152"/>
      <c r="T679" s="152">
        <v>45569</v>
      </c>
      <c r="U679" s="152">
        <v>45607</v>
      </c>
      <c r="V679" s="152"/>
      <c r="W679" s="2">
        <f>VLOOKUP(Table1[[#This Row],[Status]],Auxiliar!$B$16:$D$24,3,0)*Table1[[#This Row],[Estimação (horas)]]</f>
        <v>2</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619</v>
      </c>
      <c r="J680" s="43">
        <f>VLOOKUP(Table1[[#This Row],[Status]],Auxiliar!$B$16:$C$24,2,0)</f>
        <v>7</v>
      </c>
      <c r="K680" s="2" t="s">
        <v>1269</v>
      </c>
      <c r="L680" s="2" t="s">
        <v>1264</v>
      </c>
      <c r="M680" s="21" t="s">
        <v>1265</v>
      </c>
      <c r="N680" s="48">
        <v>45575</v>
      </c>
      <c r="O680" s="21">
        <f>INDEX(Auxiliar!$D$5:$F$13,MATCH(Table1[[#This Row],[Tipologia_Testes]],Auxiliar!$B$5:$B$13,0),MATCH(Table1[[#This Row],[Complexidade]],Auxiliar!$D$4:$F$4,0))</f>
        <v>0.1</v>
      </c>
      <c r="P680" s="23" t="s">
        <v>1305</v>
      </c>
      <c r="Q680" s="2"/>
      <c r="R680" s="152">
        <v>45566</v>
      </c>
      <c r="S680" s="152"/>
      <c r="T680" s="152">
        <v>45569</v>
      </c>
      <c r="U680" s="152">
        <v>45607</v>
      </c>
      <c r="V680" s="152"/>
      <c r="W680" s="2">
        <f>VLOOKUP(Table1[[#This Row],[Status]],Auxiliar!$B$16:$D$24,3,0)*Table1[[#This Row],[Estimação (horas)]]</f>
        <v>2.5000000000000001E-2</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1266</v>
      </c>
      <c r="L687" s="2" t="s">
        <v>1272</v>
      </c>
      <c r="M687" s="21" t="s">
        <v>1273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1267</v>
      </c>
      <c r="L688" s="2" t="s">
        <v>1272</v>
      </c>
      <c r="M688" s="21" t="s">
        <v>1273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1269</v>
      </c>
      <c r="L689" s="2" t="s">
        <v>1272</v>
      </c>
      <c r="M689" s="21" t="s">
        <v>1273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1263</v>
      </c>
      <c r="L690" s="2" t="s">
        <v>1264</v>
      </c>
      <c r="M690" s="21" t="s">
        <v>1265</v>
      </c>
      <c r="N690" s="48">
        <v>45546</v>
      </c>
      <c r="O690" s="21">
        <f>INDEX(Auxiliar!$D$5:$F$13,MATCH(Table1[[#This Row],[Tipologia_Testes]],Auxiliar!$B$5:$B$13,0),MATCH(Table1[[#This Row],[Complexidade]],Auxiliar!$D$4:$F$4,0))</f>
        <v>8</v>
      </c>
      <c r="P690" s="23" t="s">
        <v>1306</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1266</v>
      </c>
      <c r="L697" s="2" t="s">
        <v>1272</v>
      </c>
      <c r="M697" s="21" t="s">
        <v>1273</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1267</v>
      </c>
      <c r="L698" s="2" t="s">
        <v>1272</v>
      </c>
      <c r="M698" s="21" t="s">
        <v>1273</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1269</v>
      </c>
      <c r="L699" s="2" t="s">
        <v>1272</v>
      </c>
      <c r="M699" s="21" t="s">
        <v>1273</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1266</v>
      </c>
      <c r="L700" s="2" t="s">
        <v>1264</v>
      </c>
      <c r="M700" s="21" t="s">
        <v>1273</v>
      </c>
      <c r="N700" s="48">
        <v>45546</v>
      </c>
      <c r="O700" s="21">
        <f>INDEX(Auxiliar!$D$5:$F$13,MATCH(Table1[[#This Row],[Tipologia_Testes]],Auxiliar!$B$5:$B$13,0),MATCH(Table1[[#This Row],[Complexidade]],Auxiliar!$D$4:$F$4,0))</f>
        <v>2</v>
      </c>
      <c r="P700" s="2" t="s">
        <v>1307</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1267</v>
      </c>
      <c r="L701" s="2" t="s">
        <v>1264</v>
      </c>
      <c r="M701" s="21" t="s">
        <v>1273</v>
      </c>
      <c r="N701" s="48">
        <v>45546</v>
      </c>
      <c r="O701" s="21">
        <f>INDEX(Auxiliar!$D$5:$F$13,MATCH(Table1[[#This Row],[Tipologia_Testes]],Auxiliar!$B$5:$B$13,0),MATCH(Table1[[#This Row],[Complexidade]],Auxiliar!$D$4:$F$4,0))</f>
        <v>2</v>
      </c>
      <c r="P701" s="2" t="s">
        <v>1307</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1269</v>
      </c>
      <c r="L702" s="2" t="s">
        <v>1264</v>
      </c>
      <c r="M702" s="21" t="s">
        <v>1273</v>
      </c>
      <c r="N702" s="48">
        <v>45546</v>
      </c>
      <c r="O702" s="21">
        <f>INDEX(Auxiliar!$D$5:$F$13,MATCH(Table1[[#This Row],[Tipologia_Testes]],Auxiliar!$B$5:$B$13,0),MATCH(Table1[[#This Row],[Complexidade]],Auxiliar!$D$4:$F$4,0))</f>
        <v>0.1</v>
      </c>
      <c r="P702" s="2" t="s">
        <v>1307</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1266</v>
      </c>
      <c r="L703" s="2" t="s">
        <v>1308</v>
      </c>
      <c r="M703" s="21" t="s">
        <v>1273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1267</v>
      </c>
      <c r="L704" s="2" t="s">
        <v>1308</v>
      </c>
      <c r="M704" s="21" t="s">
        <v>1273</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1269</v>
      </c>
      <c r="L705" s="2" t="s">
        <v>1308</v>
      </c>
      <c r="M705" s="21" t="s">
        <v>1273</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1266</v>
      </c>
      <c r="L706" s="28" t="s">
        <v>1264</v>
      </c>
      <c r="M706" s="21" t="s">
        <v>1265</v>
      </c>
      <c r="N706" s="48">
        <v>45546</v>
      </c>
      <c r="O706" s="21">
        <f>INDEX(Auxiliar!$D$5:$F$13,MATCH(Table1[[#This Row],[Tipologia_Testes]],Auxiliar!$B$5:$B$13,0),MATCH(Table1[[#This Row],[Complexidade]],Auxiliar!$D$4:$F$4,0))</f>
        <v>8</v>
      </c>
      <c r="P706" s="23" t="s">
        <v>1309</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1267</v>
      </c>
      <c r="L707" s="29" t="s">
        <v>1264</v>
      </c>
      <c r="M707" s="21" t="s">
        <v>1265</v>
      </c>
      <c r="N707" s="48">
        <v>45546</v>
      </c>
      <c r="O707" s="21">
        <f>INDEX(Auxiliar!$D$5:$F$13,MATCH(Table1[[#This Row],[Tipologia_Testes]],Auxiliar!$B$5:$B$13,0),MATCH(Table1[[#This Row],[Complexidade]],Auxiliar!$D$4:$F$4,0))</f>
        <v>8</v>
      </c>
      <c r="P707" s="23" t="s">
        <v>1309</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1269</v>
      </c>
      <c r="L708" s="29" t="s">
        <v>1264</v>
      </c>
      <c r="M708" s="21" t="s">
        <v>1265</v>
      </c>
      <c r="N708" s="48">
        <v>45546</v>
      </c>
      <c r="O708" s="21">
        <f>INDEX(Auxiliar!$D$5:$F$13,MATCH(Table1[[#This Row],[Tipologia_Testes]],Auxiliar!$B$5:$B$13,0),MATCH(Table1[[#This Row],[Complexidade]],Auxiliar!$D$4:$F$4,0))</f>
        <v>0.1</v>
      </c>
      <c r="P708" s="23" t="s">
        <v>1309</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1266</v>
      </c>
      <c r="L709" s="2" t="s">
        <v>1264</v>
      </c>
      <c r="M709" s="21" t="s">
        <v>1265</v>
      </c>
      <c r="N709" s="48">
        <v>45546</v>
      </c>
      <c r="O709" s="21">
        <f>INDEX(Auxiliar!$D$5:$F$13,MATCH(Table1[[#This Row],[Tipologia_Testes]],Auxiliar!$B$5:$B$13,0),MATCH(Table1[[#This Row],[Complexidade]],Auxiliar!$D$4:$F$4,0))</f>
        <v>8</v>
      </c>
      <c r="P709" s="23" t="s">
        <v>1310</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1267</v>
      </c>
      <c r="L710" s="2" t="s">
        <v>1264</v>
      </c>
      <c r="M710" s="21" t="s">
        <v>1265</v>
      </c>
      <c r="N710" s="48">
        <v>45546</v>
      </c>
      <c r="O710" s="21">
        <f>INDEX(Auxiliar!$D$5:$F$13,MATCH(Table1[[#This Row],[Tipologia_Testes]],Auxiliar!$B$5:$B$13,0),MATCH(Table1[[#This Row],[Complexidade]],Auxiliar!$D$4:$F$4,0))</f>
        <v>8</v>
      </c>
      <c r="P710" s="23" t="s">
        <v>1310</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1269</v>
      </c>
      <c r="L711" s="2" t="s">
        <v>1264</v>
      </c>
      <c r="M711" s="21" t="s">
        <v>1265</v>
      </c>
      <c r="N711" s="48">
        <v>45546</v>
      </c>
      <c r="O711" s="21">
        <f>INDEX(Auxiliar!$D$5:$F$13,MATCH(Table1[[#This Row],[Tipologia_Testes]],Auxiliar!$B$5:$B$13,0),MATCH(Table1[[#This Row],[Complexidade]],Auxiliar!$D$4:$F$4,0))</f>
        <v>0.1</v>
      </c>
      <c r="P711" s="23" t="s">
        <v>1310</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1266</v>
      </c>
      <c r="L712" s="28" t="s">
        <v>1264</v>
      </c>
      <c r="M712" s="21" t="s">
        <v>1274</v>
      </c>
      <c r="N712" s="48">
        <v>45546</v>
      </c>
      <c r="O712" s="21">
        <f>INDEX(Auxiliar!$D$5:$F$13,MATCH(Table1[[#This Row],[Tipologia_Testes]],Auxiliar!$B$5:$B$13,0),MATCH(Table1[[#This Row],[Complexidade]],Auxiliar!$D$4:$F$4,0))</f>
        <v>4</v>
      </c>
      <c r="P712" s="2" t="s">
        <v>1311</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1267</v>
      </c>
      <c r="L713" s="29" t="s">
        <v>1264</v>
      </c>
      <c r="M713" s="21" t="s">
        <v>1274</v>
      </c>
      <c r="N713" s="48">
        <v>45546</v>
      </c>
      <c r="O713" s="21">
        <f>INDEX(Auxiliar!$D$5:$F$13,MATCH(Table1[[#This Row],[Tipologia_Testes]],Auxiliar!$B$5:$B$13,0),MATCH(Table1[[#This Row],[Complexidade]],Auxiliar!$D$4:$F$4,0))</f>
        <v>4</v>
      </c>
      <c r="P713" s="2" t="s">
        <v>1311</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1269</v>
      </c>
      <c r="L714" s="29" t="s">
        <v>1264</v>
      </c>
      <c r="M714" s="21" t="s">
        <v>1274</v>
      </c>
      <c r="N714" s="48">
        <v>45546</v>
      </c>
      <c r="O714" s="21">
        <f>INDEX(Auxiliar!$D$5:$F$13,MATCH(Table1[[#This Row],[Tipologia_Testes]],Auxiliar!$B$5:$B$13,0),MATCH(Table1[[#This Row],[Complexidade]],Auxiliar!$D$4:$F$4,0))</f>
        <v>0.1</v>
      </c>
      <c r="P714" s="2" t="s">
        <v>1311</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1266</v>
      </c>
      <c r="L715" s="2" t="s">
        <v>1272</v>
      </c>
      <c r="M715" s="21" t="s">
        <v>1274</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1267</v>
      </c>
      <c r="L716" s="2" t="s">
        <v>1272</v>
      </c>
      <c r="M716" s="21" t="s">
        <v>1274</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1269</v>
      </c>
      <c r="L717" s="2" t="s">
        <v>1272</v>
      </c>
      <c r="M717" s="21" t="s">
        <v>1274</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1266</v>
      </c>
      <c r="L718" s="28" t="s">
        <v>1264</v>
      </c>
      <c r="M718" s="21" t="s">
        <v>1274</v>
      </c>
      <c r="N718" s="48">
        <v>45546</v>
      </c>
      <c r="O718" s="21">
        <f>INDEX(Auxiliar!$D$5:$F$13,MATCH(Table1[[#This Row],[Tipologia_Testes]],Auxiliar!$B$5:$B$13,0),MATCH(Table1[[#This Row],[Complexidade]],Auxiliar!$D$4:$F$4,0))</f>
        <v>4</v>
      </c>
      <c r="P718" s="2" t="s">
        <v>1311</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1311</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1311</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1266</v>
      </c>
      <c r="L721" s="29" t="s">
        <v>1264</v>
      </c>
      <c r="M721" s="21" t="s">
        <v>1274</v>
      </c>
      <c r="N721" s="48">
        <v>45546</v>
      </c>
      <c r="O721" s="21">
        <f>INDEX(Auxiliar!$D$5:$F$13,MATCH(Table1[[#This Row],[Tipologia_Testes]],Auxiliar!$B$5:$B$13,0),MATCH(Table1[[#This Row],[Complexidade]],Auxiliar!$D$4:$F$4,0))</f>
        <v>4</v>
      </c>
      <c r="P721" s="2" t="s">
        <v>1311</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1267</v>
      </c>
      <c r="L722" s="29" t="s">
        <v>1264</v>
      </c>
      <c r="M722" s="21" t="s">
        <v>1274</v>
      </c>
      <c r="N722" s="48">
        <v>45546</v>
      </c>
      <c r="O722" s="21">
        <f>INDEX(Auxiliar!$D$5:$F$13,MATCH(Table1[[#This Row],[Tipologia_Testes]],Auxiliar!$B$5:$B$13,0),MATCH(Table1[[#This Row],[Complexidade]],Auxiliar!$D$4:$F$4,0))</f>
        <v>4</v>
      </c>
      <c r="P722" s="2" t="s">
        <v>1311</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1269</v>
      </c>
      <c r="L723" s="29" t="s">
        <v>1264</v>
      </c>
      <c r="M723" s="21" t="s">
        <v>1274</v>
      </c>
      <c r="N723" s="48">
        <v>45546</v>
      </c>
      <c r="O723" s="21">
        <f>INDEX(Auxiliar!$D$5:$F$13,MATCH(Table1[[#This Row],[Tipologia_Testes]],Auxiliar!$B$5:$B$13,0),MATCH(Table1[[#This Row],[Complexidade]],Auxiliar!$D$4:$F$4,0))</f>
        <v>0.1</v>
      </c>
      <c r="P723" s="2" t="s">
        <v>1311</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1266</v>
      </c>
      <c r="L724" s="2" t="s">
        <v>1272</v>
      </c>
      <c r="M724" s="21" t="s">
        <v>1273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1267</v>
      </c>
      <c r="L725" s="2" t="s">
        <v>1272</v>
      </c>
      <c r="M725" s="21" t="s">
        <v>1273</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1269</v>
      </c>
      <c r="L726" s="2" t="s">
        <v>1272</v>
      </c>
      <c r="M726" s="21" t="s">
        <v>1273</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1266</v>
      </c>
      <c r="L727" s="2" t="s">
        <v>1272</v>
      </c>
      <c r="M727" s="21" t="s">
        <v>1273</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1267</v>
      </c>
      <c r="L728" s="2" t="s">
        <v>1272</v>
      </c>
      <c r="M728" s="21" t="s">
        <v>1273</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1269</v>
      </c>
      <c r="L729" s="2" t="s">
        <v>1272</v>
      </c>
      <c r="M729" s="21" t="s">
        <v>1273</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1266</v>
      </c>
      <c r="L730" s="2" t="s">
        <v>1272</v>
      </c>
      <c r="M730" s="21" t="s">
        <v>1274</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1267</v>
      </c>
      <c r="L731" s="2" t="s">
        <v>1272</v>
      </c>
      <c r="M731" s="21" t="s">
        <v>1274</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1269</v>
      </c>
      <c r="L732" s="2" t="s">
        <v>1272</v>
      </c>
      <c r="M732" s="21" t="s">
        <v>1274</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1312</v>
      </c>
      <c r="E733" s="2" t="s">
        <v>38</v>
      </c>
      <c r="F733" s="2" t="s">
        <v>182</v>
      </c>
      <c r="G733" s="2" t="s">
        <v>38</v>
      </c>
      <c r="H733" s="57" t="str">
        <f>Table1[[#This Row],[Tabela]]&amp;Table1[[#This Row],[Campo]]</f>
        <v>modesg_param_sfcs_taxon_europeian.a.</v>
      </c>
      <c r="I733" s="2" t="s">
        <v>619</v>
      </c>
      <c r="J733" s="43">
        <f>VLOOKUP(Table1[[#This Row],[Status]],Auxiliar!$B$16:$C$24,2,0)</f>
        <v>7</v>
      </c>
      <c r="K733" s="2" t="s">
        <v>1263</v>
      </c>
      <c r="L733" s="2" t="s">
        <v>1272</v>
      </c>
      <c r="M733" s="21" t="s">
        <v>1265</v>
      </c>
      <c r="N733" s="48">
        <v>45546</v>
      </c>
      <c r="O733" s="21">
        <f>INDEX(Auxiliar!$D$5:$F$13,MATCH(Table1[[#This Row],[Tipologia_Testes]],Auxiliar!$B$5:$B$13,0),MATCH(Table1[[#This Row],[Complexidade]],Auxiliar!$D$4:$F$4,0))</f>
        <v>8</v>
      </c>
      <c r="P733" s="23"/>
      <c r="Q733" s="2"/>
      <c r="R733" s="152">
        <v>45563</v>
      </c>
      <c r="S733" s="152"/>
      <c r="T733" s="152">
        <v>45563</v>
      </c>
      <c r="U733" s="152">
        <v>45603</v>
      </c>
      <c r="V733" s="152"/>
      <c r="W733" s="2">
        <f>VLOOKUP(Table1[[#This Row],[Status]],Auxiliar!$B$16:$D$24,3,0)*Table1[[#This Row],[Estimação (horas)]]</f>
        <v>2</v>
      </c>
      <c r="X733" s="2"/>
    </row>
    <row r="734" spans="2:24" ht="87" hidden="1" customHeight="1">
      <c r="B734" s="2" t="s">
        <v>26</v>
      </c>
      <c r="C734" s="2" t="s">
        <v>181</v>
      </c>
      <c r="D734" s="2" t="s">
        <v>1312</v>
      </c>
      <c r="E734" s="2" t="s">
        <v>38</v>
      </c>
      <c r="F734" s="2" t="s">
        <v>182</v>
      </c>
      <c r="G734" s="2" t="s">
        <v>38</v>
      </c>
      <c r="H734" s="57" t="str">
        <f>Table1[[#This Row],[Tabela]]&amp;Table1[[#This Row],[Campo]]</f>
        <v>modesg_param_sfcs_taxon_europeian.a.</v>
      </c>
      <c r="I734" s="2" t="s">
        <v>619</v>
      </c>
      <c r="J734" s="43">
        <f>VLOOKUP(Table1[[#This Row],[Status]],Auxiliar!$B$16:$C$24,2,0)</f>
        <v>7</v>
      </c>
      <c r="K734" s="2" t="s">
        <v>1313</v>
      </c>
      <c r="L734" s="2" t="s">
        <v>1272</v>
      </c>
      <c r="M734" s="21" t="s">
        <v>1273</v>
      </c>
      <c r="N734" s="48">
        <v>45546</v>
      </c>
      <c r="O734" s="21">
        <f>INDEX(Auxiliar!$D$5:$F$13,MATCH(Table1[[#This Row],[Tipologia_Testes]],Auxiliar!$B$5:$B$13,0),MATCH(Table1[[#This Row],[Complexidade]],Auxiliar!$D$4:$F$4,0))</f>
        <v>0.5</v>
      </c>
      <c r="P734" s="23" t="s">
        <v>1314</v>
      </c>
      <c r="Q734" s="2"/>
      <c r="R734" s="152">
        <v>45563</v>
      </c>
      <c r="S734" s="152"/>
      <c r="T734" s="152">
        <v>45563</v>
      </c>
      <c r="U734" s="152">
        <v>45603</v>
      </c>
      <c r="V734" s="152"/>
      <c r="W734" s="2">
        <f>VLOOKUP(Table1[[#This Row],[Status]],Auxiliar!$B$16:$D$24,3,0)*Table1[[#This Row],[Estimação (horas)]]</f>
        <v>0.125</v>
      </c>
      <c r="X734" s="2"/>
    </row>
    <row r="735" spans="2:24" ht="17.7" hidden="1" customHeight="1">
      <c r="B735" s="2" t="s">
        <v>26</v>
      </c>
      <c r="C735" s="2" t="s">
        <v>181</v>
      </c>
      <c r="D735" s="2" t="s">
        <v>1312</v>
      </c>
      <c r="E735" s="2" t="s">
        <v>38</v>
      </c>
      <c r="F735" s="2" t="s">
        <v>182</v>
      </c>
      <c r="G735" s="2" t="s">
        <v>183</v>
      </c>
      <c r="H735" s="57" t="str">
        <f>Table1[[#This Row],[Tabela]]&amp;Table1[[#This Row],[Campo]]</f>
        <v>modesg_param_sfcs_taxon_europeiacbalcao</v>
      </c>
      <c r="I735" s="3" t="s">
        <v>614</v>
      </c>
      <c r="J735" s="55">
        <f>VLOOKUP(Table1[[#This Row],[Status]],Auxiliar!$B$16:$C$24,2,0)</f>
        <v>1</v>
      </c>
      <c r="K735" s="2" t="s">
        <v>1277</v>
      </c>
      <c r="L735" s="29" t="s">
        <v>1272</v>
      </c>
      <c r="M735" s="21" t="s">
        <v>1273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1312</v>
      </c>
      <c r="E736" s="2" t="s">
        <v>38</v>
      </c>
      <c r="F736" s="2" t="s">
        <v>182</v>
      </c>
      <c r="G736" s="2" t="s">
        <v>183</v>
      </c>
      <c r="H736" s="57" t="str">
        <f>Table1[[#This Row],[Tabela]]&amp;Table1[[#This Row],[Campo]]</f>
        <v>modesg_param_sfcs_taxon_europeiacbalcao</v>
      </c>
      <c r="I736" s="3" t="s">
        <v>614</v>
      </c>
      <c r="J736" s="55">
        <f>VLOOKUP(Table1[[#This Row],[Status]],Auxiliar!$B$16:$C$24,2,0)</f>
        <v>1</v>
      </c>
      <c r="K736" s="2" t="s">
        <v>1269</v>
      </c>
      <c r="L736" s="29" t="s">
        <v>1272</v>
      </c>
      <c r="M736" s="21" t="s">
        <v>1273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1312</v>
      </c>
      <c r="E737" s="2" t="s">
        <v>38</v>
      </c>
      <c r="F737" s="2" t="s">
        <v>182</v>
      </c>
      <c r="G737" s="2" t="s">
        <v>184</v>
      </c>
      <c r="H737" s="57" t="str">
        <f>Table1[[#This Row],[Tabela]]&amp;Table1[[#This Row],[Campo]]</f>
        <v>modesg_param_sfcs_taxon_europeiacempresa</v>
      </c>
      <c r="I737" s="3" t="s">
        <v>614</v>
      </c>
      <c r="J737" s="55">
        <f>VLOOKUP(Table1[[#This Row],[Status]],Auxiliar!$B$16:$C$24,2,0)</f>
        <v>1</v>
      </c>
      <c r="K737" s="2" t="s">
        <v>1277</v>
      </c>
      <c r="L737" s="29" t="s">
        <v>1272</v>
      </c>
      <c r="M737" s="21" t="s">
        <v>1273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1312</v>
      </c>
      <c r="E738" s="2" t="s">
        <v>38</v>
      </c>
      <c r="F738" s="2" t="s">
        <v>182</v>
      </c>
      <c r="G738" s="2" t="s">
        <v>184</v>
      </c>
      <c r="H738" s="57" t="str">
        <f>Table1[[#This Row],[Tabela]]&amp;Table1[[#This Row],[Campo]]</f>
        <v>modesg_param_sfcs_taxon_europeiacempresa</v>
      </c>
      <c r="I738" s="3" t="s">
        <v>614</v>
      </c>
      <c r="J738" s="55">
        <f>VLOOKUP(Table1[[#This Row],[Status]],Auxiliar!$B$16:$C$24,2,0)</f>
        <v>1</v>
      </c>
      <c r="K738" s="2" t="s">
        <v>1269</v>
      </c>
      <c r="L738" s="29" t="s">
        <v>1272</v>
      </c>
      <c r="M738" s="21" t="s">
        <v>1273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1312</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1277</v>
      </c>
      <c r="L739" s="29" t="s">
        <v>1272</v>
      </c>
      <c r="M739" s="21" t="s">
        <v>1273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1312</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1269</v>
      </c>
      <c r="L740" s="29" t="s">
        <v>1272</v>
      </c>
      <c r="M740" s="21" t="s">
        <v>1273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1312</v>
      </c>
      <c r="E741" s="2" t="s">
        <v>38</v>
      </c>
      <c r="F741" s="2" t="s">
        <v>182</v>
      </c>
      <c r="G741" s="2" t="s">
        <v>186</v>
      </c>
      <c r="H741" s="57" t="str">
        <f>Table1[[#This Row],[Tabela]]&amp;Table1[[#This Row],[Campo]]</f>
        <v>modesg_param_sfcs_taxon_europeiackprodmi</v>
      </c>
      <c r="I741" s="3" t="s">
        <v>614</v>
      </c>
      <c r="J741" s="55">
        <f>VLOOKUP(Table1[[#This Row],[Status]],Auxiliar!$B$16:$C$24,2,0)</f>
        <v>1</v>
      </c>
      <c r="K741" s="2" t="s">
        <v>1277</v>
      </c>
      <c r="L741" s="29" t="s">
        <v>1272</v>
      </c>
      <c r="M741" s="21" t="s">
        <v>1273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1312</v>
      </c>
      <c r="E742" s="2" t="s">
        <v>38</v>
      </c>
      <c r="F742" s="2" t="s">
        <v>182</v>
      </c>
      <c r="G742" s="2" t="s">
        <v>186</v>
      </c>
      <c r="H742" s="57" t="str">
        <f>Table1[[#This Row],[Tabela]]&amp;Table1[[#This Row],[Campo]]</f>
        <v>modesg_param_sfcs_taxon_europeiackprodmi</v>
      </c>
      <c r="I742" s="3" t="s">
        <v>614</v>
      </c>
      <c r="J742" s="55">
        <f>VLOOKUP(Table1[[#This Row],[Status]],Auxiliar!$B$16:$C$24,2,0)</f>
        <v>1</v>
      </c>
      <c r="K742" s="2" t="s">
        <v>1269</v>
      </c>
      <c r="L742" s="29" t="s">
        <v>1272</v>
      </c>
      <c r="M742" s="21" t="s">
        <v>1273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1312</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1277</v>
      </c>
      <c r="L743" s="29" t="s">
        <v>1272</v>
      </c>
      <c r="M743" s="21" t="s">
        <v>1273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1312</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1269</v>
      </c>
      <c r="L744" s="29" t="s">
        <v>1272</v>
      </c>
      <c r="M744" s="21" t="s">
        <v>1273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1312</v>
      </c>
      <c r="E745" s="2" t="s">
        <v>38</v>
      </c>
      <c r="F745" s="2" t="s">
        <v>182</v>
      </c>
      <c r="G745" s="2" t="s">
        <v>188</v>
      </c>
      <c r="H745" s="57" t="str">
        <f>Table1[[#This Row],[Tabela]]&amp;Table1[[#This Row],[Campo]]</f>
        <v>modesg_param_sfcs_taxon_europeiacnsm_co2</v>
      </c>
      <c r="I745" s="3" t="s">
        <v>614</v>
      </c>
      <c r="J745" s="55">
        <f>VLOOKUP(Table1[[#This Row],[Status]],Auxiliar!$B$16:$C$24,2,0)</f>
        <v>1</v>
      </c>
      <c r="K745" s="2" t="s">
        <v>1277</v>
      </c>
      <c r="L745" s="29" t="s">
        <v>1272</v>
      </c>
      <c r="M745" s="21" t="s">
        <v>1273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1312</v>
      </c>
      <c r="E746" s="2" t="s">
        <v>38</v>
      </c>
      <c r="F746" s="2" t="s">
        <v>182</v>
      </c>
      <c r="G746" s="2" t="s">
        <v>188</v>
      </c>
      <c r="H746" s="57" t="str">
        <f>Table1[[#This Row],[Tabela]]&amp;Table1[[#This Row],[Campo]]</f>
        <v>modesg_param_sfcs_taxon_europeiacnsm_co2</v>
      </c>
      <c r="I746" s="3" t="s">
        <v>614</v>
      </c>
      <c r="J746" s="55">
        <f>VLOOKUP(Table1[[#This Row],[Status]],Auxiliar!$B$16:$C$24,2,0)</f>
        <v>1</v>
      </c>
      <c r="K746" s="2" t="s">
        <v>1269</v>
      </c>
      <c r="L746" s="2" t="s">
        <v>1272</v>
      </c>
      <c r="M746" s="21" t="s">
        <v>1273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1312</v>
      </c>
      <c r="E747" s="2" t="s">
        <v>38</v>
      </c>
      <c r="F747" s="2" t="s">
        <v>182</v>
      </c>
      <c r="G747" s="2" t="s">
        <v>189</v>
      </c>
      <c r="H747" s="57" t="str">
        <f>Table1[[#This Row],[Tabela]]&amp;Table1[[#This Row],[Campo]]</f>
        <v>modesg_param_sfcs_taxon_europeiacnumecta</v>
      </c>
      <c r="I747" s="3" t="s">
        <v>614</v>
      </c>
      <c r="J747" s="55">
        <f>VLOOKUP(Table1[[#This Row],[Status]],Auxiliar!$B$16:$C$24,2,0)</f>
        <v>1</v>
      </c>
      <c r="K747" s="2" t="s">
        <v>1277</v>
      </c>
      <c r="L747" s="2" t="s">
        <v>1272</v>
      </c>
      <c r="M747" s="21" t="s">
        <v>1273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1312</v>
      </c>
      <c r="E748" s="2" t="s">
        <v>38</v>
      </c>
      <c r="F748" s="2" t="s">
        <v>182</v>
      </c>
      <c r="G748" s="2" t="s">
        <v>189</v>
      </c>
      <c r="H748" s="57" t="str">
        <f>Table1[[#This Row],[Tabela]]&amp;Table1[[#This Row],[Campo]]</f>
        <v>modesg_param_sfcs_taxon_europeiacnumecta</v>
      </c>
      <c r="I748" s="3" t="s">
        <v>614</v>
      </c>
      <c r="J748" s="55">
        <f>VLOOKUP(Table1[[#This Row],[Status]],Auxiliar!$B$16:$C$24,2,0)</f>
        <v>1</v>
      </c>
      <c r="K748" s="2" t="s">
        <v>1269</v>
      </c>
      <c r="L748" s="2" t="s">
        <v>1272</v>
      </c>
      <c r="M748" s="21" t="s">
        <v>1273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1312</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1277</v>
      </c>
      <c r="L749" s="2" t="s">
        <v>1272</v>
      </c>
      <c r="M749" s="21" t="s">
        <v>1273</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1312</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1269</v>
      </c>
      <c r="L750" s="2" t="s">
        <v>1272</v>
      </c>
      <c r="M750" s="21" t="s">
        <v>1273</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1312</v>
      </c>
      <c r="E751" s="2" t="s">
        <v>38</v>
      </c>
      <c r="F751" s="2" t="s">
        <v>182</v>
      </c>
      <c r="G751" s="2" t="s">
        <v>191</v>
      </c>
      <c r="H751" s="57" t="str">
        <f>Table1[[#This Row],[Tabela]]&amp;Table1[[#This Row],[Campo]]</f>
        <v>modesg_param_sfcs_taxon_europeiacod_regra</v>
      </c>
      <c r="I751" s="2" t="s">
        <v>619</v>
      </c>
      <c r="J751" s="43">
        <f>VLOOKUP(Table1[[#This Row],[Status]],Auxiliar!$B$16:$C$24,2,0)</f>
        <v>7</v>
      </c>
      <c r="K751" s="2" t="s">
        <v>1277</v>
      </c>
      <c r="L751" s="29" t="s">
        <v>1264</v>
      </c>
      <c r="M751" s="21" t="s">
        <v>1273</v>
      </c>
      <c r="N751" s="48">
        <v>45546</v>
      </c>
      <c r="O751" s="21">
        <f>INDEX(Auxiliar!$D$5:$F$13,MATCH(Table1[[#This Row],[Tipologia_Testes]],Auxiliar!$B$5:$B$13,0),MATCH(Table1[[#This Row],[Complexidade]],Auxiliar!$D$4:$F$4,0))</f>
        <v>0.5</v>
      </c>
      <c r="P751" s="2" t="s">
        <v>1315</v>
      </c>
      <c r="Q751" s="2"/>
      <c r="R751" s="152">
        <v>45563</v>
      </c>
      <c r="S751" s="152"/>
      <c r="T751" s="152">
        <v>45563</v>
      </c>
      <c r="U751" s="152">
        <v>45603</v>
      </c>
      <c r="V751" s="152"/>
      <c r="W751" s="2">
        <f>VLOOKUP(Table1[[#This Row],[Status]],Auxiliar!$B$16:$D$24,3,0)*Table1[[#This Row],[Estimação (horas)]]</f>
        <v>0.125</v>
      </c>
      <c r="X751" s="2"/>
    </row>
    <row r="752" spans="2:24" ht="17.7" hidden="1" customHeight="1">
      <c r="B752" s="2" t="s">
        <v>26</v>
      </c>
      <c r="C752" s="2" t="s">
        <v>181</v>
      </c>
      <c r="D752" s="2" t="s">
        <v>1312</v>
      </c>
      <c r="E752" s="2" t="s">
        <v>38</v>
      </c>
      <c r="F752" s="2" t="s">
        <v>182</v>
      </c>
      <c r="G752" s="2" t="s">
        <v>191</v>
      </c>
      <c r="H752" s="57" t="str">
        <f>Table1[[#This Row],[Tabela]]&amp;Table1[[#This Row],[Campo]]</f>
        <v>modesg_param_sfcs_taxon_europeiacod_regra</v>
      </c>
      <c r="I752" s="2" t="s">
        <v>619</v>
      </c>
      <c r="J752" s="43">
        <f>VLOOKUP(Table1[[#This Row],[Status]],Auxiliar!$B$16:$C$24,2,0)</f>
        <v>7</v>
      </c>
      <c r="K752" s="2" t="s">
        <v>1269</v>
      </c>
      <c r="L752" s="29" t="s">
        <v>1264</v>
      </c>
      <c r="M752" s="21" t="s">
        <v>1273</v>
      </c>
      <c r="N752" s="48">
        <v>45546</v>
      </c>
      <c r="O752" s="21">
        <f>INDEX(Auxiliar!$D$5:$F$13,MATCH(Table1[[#This Row],[Tipologia_Testes]],Auxiliar!$B$5:$B$13,0),MATCH(Table1[[#This Row],[Complexidade]],Auxiliar!$D$4:$F$4,0))</f>
        <v>0.1</v>
      </c>
      <c r="P752" s="2"/>
      <c r="Q752" s="2"/>
      <c r="R752" s="152">
        <v>45563</v>
      </c>
      <c r="S752" s="152"/>
      <c r="T752" s="152">
        <v>45563</v>
      </c>
      <c r="U752" s="152">
        <v>45603</v>
      </c>
      <c r="V752" s="152"/>
      <c r="W752" s="2">
        <f>VLOOKUP(Table1[[#This Row],[Status]],Auxiliar!$B$16:$D$24,3,0)*Table1[[#This Row],[Estimação (horas)]]</f>
        <v>2.5000000000000001E-2</v>
      </c>
      <c r="X752" s="2"/>
    </row>
    <row r="753" spans="2:24" ht="17.7" hidden="1" customHeight="1">
      <c r="B753" s="2" t="s">
        <v>26</v>
      </c>
      <c r="C753" s="2" t="s">
        <v>181</v>
      </c>
      <c r="D753" s="2" t="s">
        <v>1312</v>
      </c>
      <c r="E753" s="2" t="s">
        <v>38</v>
      </c>
      <c r="F753" s="2" t="s">
        <v>182</v>
      </c>
      <c r="G753" s="2" t="s">
        <v>192</v>
      </c>
      <c r="H753" s="57" t="str">
        <f>Table1[[#This Row],[Tabela]]&amp;Table1[[#This Row],[Campo]]</f>
        <v>modesg_param_sfcs_taxon_europeiacomite</v>
      </c>
      <c r="I753" s="2" t="s">
        <v>619</v>
      </c>
      <c r="J753" s="43">
        <f>VLOOKUP(Table1[[#This Row],[Status]],Auxiliar!$B$16:$C$24,2,0)</f>
        <v>7</v>
      </c>
      <c r="K753" s="2" t="s">
        <v>1277</v>
      </c>
      <c r="L753" s="29" t="s">
        <v>1272</v>
      </c>
      <c r="M753" s="21" t="s">
        <v>1273</v>
      </c>
      <c r="N753" s="48">
        <v>45546</v>
      </c>
      <c r="O753" s="21">
        <f>INDEX(Auxiliar!$D$5:$F$13,MATCH(Table1[[#This Row],[Tipologia_Testes]],Auxiliar!$B$5:$B$13,0),MATCH(Table1[[#This Row],[Complexidade]],Auxiliar!$D$4:$F$4,0))</f>
        <v>0.5</v>
      </c>
      <c r="P753" s="2"/>
      <c r="Q753" s="2"/>
      <c r="R753" s="152">
        <v>45563</v>
      </c>
      <c r="S753" s="152"/>
      <c r="T753" s="152">
        <v>45563</v>
      </c>
      <c r="U753" s="152">
        <v>45603</v>
      </c>
      <c r="V753" s="152"/>
      <c r="W753" s="2">
        <f>VLOOKUP(Table1[[#This Row],[Status]],Auxiliar!$B$16:$D$24,3,0)*Table1[[#This Row],[Estimação (horas)]]</f>
        <v>0.125</v>
      </c>
      <c r="X753" s="2"/>
    </row>
    <row r="754" spans="2:24" ht="17.7" hidden="1" customHeight="1">
      <c r="B754" s="2" t="s">
        <v>26</v>
      </c>
      <c r="C754" s="2" t="s">
        <v>181</v>
      </c>
      <c r="D754" s="2" t="s">
        <v>1312</v>
      </c>
      <c r="E754" s="2" t="s">
        <v>38</v>
      </c>
      <c r="F754" s="2" t="s">
        <v>182</v>
      </c>
      <c r="G754" s="2" t="s">
        <v>192</v>
      </c>
      <c r="H754" s="57" t="str">
        <f>Table1[[#This Row],[Tabela]]&amp;Table1[[#This Row],[Campo]]</f>
        <v>modesg_param_sfcs_taxon_europeiacomite</v>
      </c>
      <c r="I754" s="2" t="s">
        <v>619</v>
      </c>
      <c r="J754" s="43">
        <f>VLOOKUP(Table1[[#This Row],[Status]],Auxiliar!$B$16:$C$24,2,0)</f>
        <v>7</v>
      </c>
      <c r="K754" s="2" t="s">
        <v>1269</v>
      </c>
      <c r="L754" s="29" t="s">
        <v>1272</v>
      </c>
      <c r="M754" s="21" t="s">
        <v>1273</v>
      </c>
      <c r="N754" s="48">
        <v>45546</v>
      </c>
      <c r="O754" s="21">
        <f>INDEX(Auxiliar!$D$5:$F$13,MATCH(Table1[[#This Row],[Tipologia_Testes]],Auxiliar!$B$5:$B$13,0),MATCH(Table1[[#This Row],[Complexidade]],Auxiliar!$D$4:$F$4,0))</f>
        <v>0.1</v>
      </c>
      <c r="P754" s="2"/>
      <c r="Q754" s="2"/>
      <c r="R754" s="152">
        <v>45563</v>
      </c>
      <c r="S754" s="152"/>
      <c r="T754" s="152">
        <v>45563</v>
      </c>
      <c r="U754" s="152">
        <v>45603</v>
      </c>
      <c r="V754" s="152"/>
      <c r="W754" s="2">
        <f>VLOOKUP(Table1[[#This Row],[Status]],Auxiliar!$B$16:$D$24,3,0)*Table1[[#This Row],[Estimação (horas)]]</f>
        <v>2.5000000000000001E-2</v>
      </c>
      <c r="X754" s="2"/>
    </row>
    <row r="755" spans="2:24" ht="17.7" hidden="1" customHeight="1">
      <c r="B755" s="2" t="s">
        <v>26</v>
      </c>
      <c r="C755" s="2" t="s">
        <v>181</v>
      </c>
      <c r="D755" s="2" t="s">
        <v>1312</v>
      </c>
      <c r="E755" s="2" t="s">
        <v>38</v>
      </c>
      <c r="F755" s="2" t="s">
        <v>182</v>
      </c>
      <c r="G755" s="2" t="s">
        <v>193</v>
      </c>
      <c r="H755" s="57" t="str">
        <f>Table1[[#This Row],[Tabela]]&amp;Table1[[#This Row],[Campo]]</f>
        <v>modesg_param_sfcs_taxon_europeiadata_aprvc</v>
      </c>
      <c r="I755" s="2" t="s">
        <v>619</v>
      </c>
      <c r="J755" s="43">
        <f>VLOOKUP(Table1[[#This Row],[Status]],Auxiliar!$B$16:$C$24,2,0)</f>
        <v>7</v>
      </c>
      <c r="K755" s="2" t="s">
        <v>1277</v>
      </c>
      <c r="L755" s="29" t="s">
        <v>1272</v>
      </c>
      <c r="M755" s="21" t="s">
        <v>1273</v>
      </c>
      <c r="N755" s="48">
        <v>45546</v>
      </c>
      <c r="O755" s="21">
        <f>INDEX(Auxiliar!$D$5:$F$13,MATCH(Table1[[#This Row],[Tipologia_Testes]],Auxiliar!$B$5:$B$13,0),MATCH(Table1[[#This Row],[Complexidade]],Auxiliar!$D$4:$F$4,0))</f>
        <v>0.5</v>
      </c>
      <c r="P755" s="2"/>
      <c r="Q755" s="2"/>
      <c r="R755" s="152">
        <v>45563</v>
      </c>
      <c r="S755" s="152"/>
      <c r="T755" s="152">
        <v>45563</v>
      </c>
      <c r="U755" s="152">
        <v>45603</v>
      </c>
      <c r="V755" s="152"/>
      <c r="W755" s="2">
        <f>VLOOKUP(Table1[[#This Row],[Status]],Auxiliar!$B$16:$D$24,3,0)*Table1[[#This Row],[Estimação (horas)]]</f>
        <v>0.125</v>
      </c>
      <c r="X755" s="2"/>
    </row>
    <row r="756" spans="2:24" ht="17.7" hidden="1" customHeight="1">
      <c r="B756" s="2" t="s">
        <v>26</v>
      </c>
      <c r="C756" s="2" t="s">
        <v>181</v>
      </c>
      <c r="D756" s="2" t="s">
        <v>1312</v>
      </c>
      <c r="E756" s="2" t="s">
        <v>38</v>
      </c>
      <c r="F756" s="2" t="s">
        <v>182</v>
      </c>
      <c r="G756" s="2" t="s">
        <v>193</v>
      </c>
      <c r="H756" s="57" t="str">
        <f>Table1[[#This Row],[Tabela]]&amp;Table1[[#This Row],[Campo]]</f>
        <v>modesg_param_sfcs_taxon_europeiadata_aprvc</v>
      </c>
      <c r="I756" s="2" t="s">
        <v>619</v>
      </c>
      <c r="J756" s="43">
        <f>VLOOKUP(Table1[[#This Row],[Status]],Auxiliar!$B$16:$C$24,2,0)</f>
        <v>7</v>
      </c>
      <c r="K756" s="2" t="s">
        <v>1269</v>
      </c>
      <c r="L756" s="29" t="s">
        <v>1272</v>
      </c>
      <c r="M756" s="21" t="s">
        <v>1273</v>
      </c>
      <c r="N756" s="48">
        <v>45546</v>
      </c>
      <c r="O756" s="21">
        <f>INDEX(Auxiliar!$D$5:$F$13,MATCH(Table1[[#This Row],[Tipologia_Testes]],Auxiliar!$B$5:$B$13,0),MATCH(Table1[[#This Row],[Complexidade]],Auxiliar!$D$4:$F$4,0))</f>
        <v>0.1</v>
      </c>
      <c r="P756" s="2"/>
      <c r="Q756" s="2"/>
      <c r="R756" s="152">
        <v>45563</v>
      </c>
      <c r="S756" s="152"/>
      <c r="T756" s="152">
        <v>45563</v>
      </c>
      <c r="U756" s="152">
        <v>45603</v>
      </c>
      <c r="V756" s="152"/>
      <c r="W756" s="2">
        <f>VLOOKUP(Table1[[#This Row],[Status]],Auxiliar!$B$16:$D$24,3,0)*Table1[[#This Row],[Estimação (horas)]]</f>
        <v>2.5000000000000001E-2</v>
      </c>
      <c r="X756" s="2"/>
    </row>
    <row r="757" spans="2:24" ht="17.7" hidden="1" customHeight="1">
      <c r="B757" s="2" t="s">
        <v>26</v>
      </c>
      <c r="C757" s="2" t="s">
        <v>181</v>
      </c>
      <c r="D757" s="2" t="s">
        <v>1312</v>
      </c>
      <c r="E757" s="2" t="s">
        <v>38</v>
      </c>
      <c r="F757" s="2" t="s">
        <v>182</v>
      </c>
      <c r="G757" s="2" t="s">
        <v>194</v>
      </c>
      <c r="H757" s="57" t="str">
        <f>Table1[[#This Row],[Tabela]]&amp;Table1[[#This Row],[Campo]]</f>
        <v>modesg_param_sfcs_taxon_europeiadata_final</v>
      </c>
      <c r="I757" s="2" t="s">
        <v>617</v>
      </c>
      <c r="J757" s="43">
        <f>VLOOKUP(Table1[[#This Row],[Status]],Auxiliar!$B$16:$C$24,2,0)</f>
        <v>6</v>
      </c>
      <c r="K757" s="2" t="s">
        <v>1277</v>
      </c>
      <c r="L757" s="29" t="s">
        <v>1272</v>
      </c>
      <c r="M757" s="21" t="s">
        <v>1273</v>
      </c>
      <c r="N757" s="48">
        <v>45561</v>
      </c>
      <c r="O757" s="21">
        <f>INDEX(Auxiliar!$D$5:$F$13,MATCH(Table1[[#This Row],[Tipologia_Testes]],Auxiliar!$B$5:$B$13,0),MATCH(Table1[[#This Row],[Complexidade]],Auxiliar!$D$4:$F$4,0))</f>
        <v>0.5</v>
      </c>
      <c r="P757" s="2"/>
      <c r="Q757" s="2"/>
      <c r="R757" s="152">
        <v>45561</v>
      </c>
      <c r="S757" s="152"/>
      <c r="T757" s="152">
        <v>45561</v>
      </c>
      <c r="U757" s="152">
        <v>45603</v>
      </c>
      <c r="V757" s="152"/>
      <c r="W757" s="2">
        <f>VLOOKUP(Table1[[#This Row],[Status]],Auxiliar!$B$16:$D$24,3,0)*Table1[[#This Row],[Estimação (horas)]]</f>
        <v>0.125</v>
      </c>
      <c r="X757" s="2"/>
    </row>
    <row r="758" spans="2:24" ht="17.7" hidden="1" customHeight="1">
      <c r="B758" s="2" t="s">
        <v>26</v>
      </c>
      <c r="C758" s="2" t="s">
        <v>181</v>
      </c>
      <c r="D758" s="2" t="s">
        <v>1312</v>
      </c>
      <c r="E758" s="2" t="s">
        <v>38</v>
      </c>
      <c r="F758" s="2" t="s">
        <v>182</v>
      </c>
      <c r="G758" s="2" t="s">
        <v>194</v>
      </c>
      <c r="H758" s="57" t="str">
        <f>Table1[[#This Row],[Tabela]]&amp;Table1[[#This Row],[Campo]]</f>
        <v>modesg_param_sfcs_taxon_europeiadata_final</v>
      </c>
      <c r="I758" s="2" t="s">
        <v>617</v>
      </c>
      <c r="J758" s="43">
        <f>VLOOKUP(Table1[[#This Row],[Status]],Auxiliar!$B$16:$C$24,2,0)</f>
        <v>6</v>
      </c>
      <c r="K758" s="2" t="s">
        <v>1269</v>
      </c>
      <c r="L758" s="29" t="s">
        <v>1272</v>
      </c>
      <c r="M758" s="21" t="s">
        <v>1273</v>
      </c>
      <c r="N758" s="48">
        <v>45561</v>
      </c>
      <c r="O758" s="21">
        <f>INDEX(Auxiliar!$D$5:$F$13,MATCH(Table1[[#This Row],[Tipologia_Testes]],Auxiliar!$B$5:$B$13,0),MATCH(Table1[[#This Row],[Complexidade]],Auxiliar!$D$4:$F$4,0))</f>
        <v>0.1</v>
      </c>
      <c r="P758" s="2"/>
      <c r="Q758" s="2"/>
      <c r="R758" s="152">
        <v>45561</v>
      </c>
      <c r="S758" s="152"/>
      <c r="T758" s="152">
        <v>45561</v>
      </c>
      <c r="U758" s="152">
        <v>45603</v>
      </c>
      <c r="V758" s="152"/>
      <c r="W758" s="2">
        <f>VLOOKUP(Table1[[#This Row],[Status]],Auxiliar!$B$16:$D$24,3,0)*Table1[[#This Row],[Estimação (horas)]]</f>
        <v>2.5000000000000001E-2</v>
      </c>
      <c r="X758" s="2"/>
    </row>
    <row r="759" spans="2:24" ht="17.7" hidden="1" customHeight="1">
      <c r="B759" s="2" t="s">
        <v>26</v>
      </c>
      <c r="C759" s="2" t="s">
        <v>181</v>
      </c>
      <c r="D759" s="2" t="s">
        <v>1312</v>
      </c>
      <c r="E759" s="2" t="s">
        <v>38</v>
      </c>
      <c r="F759" s="2" t="s">
        <v>182</v>
      </c>
      <c r="G759" s="2" t="s">
        <v>195</v>
      </c>
      <c r="H759" s="57" t="str">
        <f>Table1[[#This Row],[Tabela]]&amp;Table1[[#This Row],[Campo]]</f>
        <v>modesg_param_sfcs_taxon_europeiadata_inicial</v>
      </c>
      <c r="I759" s="2" t="s">
        <v>617</v>
      </c>
      <c r="J759" s="43">
        <f>VLOOKUP(Table1[[#This Row],[Status]],Auxiliar!$B$16:$C$24,2,0)</f>
        <v>6</v>
      </c>
      <c r="K759" s="2" t="s">
        <v>1277</v>
      </c>
      <c r="L759" s="29" t="s">
        <v>1272</v>
      </c>
      <c r="M759" s="21" t="s">
        <v>1273</v>
      </c>
      <c r="N759" s="48">
        <v>45561</v>
      </c>
      <c r="O759" s="21">
        <f>INDEX(Auxiliar!$D$5:$F$13,MATCH(Table1[[#This Row],[Tipologia_Testes]],Auxiliar!$B$5:$B$13,0),MATCH(Table1[[#This Row],[Complexidade]],Auxiliar!$D$4:$F$4,0))</f>
        <v>0.5</v>
      </c>
      <c r="P759" s="2"/>
      <c r="Q759" s="2"/>
      <c r="R759" s="152">
        <v>45561</v>
      </c>
      <c r="S759" s="152"/>
      <c r="T759" s="152">
        <v>45561</v>
      </c>
      <c r="U759" s="152">
        <v>45603</v>
      </c>
      <c r="V759" s="152"/>
      <c r="W759" s="2">
        <f>VLOOKUP(Table1[[#This Row],[Status]],Auxiliar!$B$16:$D$24,3,0)*Table1[[#This Row],[Estimação (horas)]]</f>
        <v>0.125</v>
      </c>
      <c r="X759" s="2"/>
    </row>
    <row r="760" spans="2:24" ht="17.7" hidden="1" customHeight="1">
      <c r="B760" s="2" t="s">
        <v>26</v>
      </c>
      <c r="C760" s="2" t="s">
        <v>181</v>
      </c>
      <c r="D760" s="2" t="s">
        <v>1312</v>
      </c>
      <c r="E760" s="2" t="s">
        <v>38</v>
      </c>
      <c r="F760" s="2" t="s">
        <v>182</v>
      </c>
      <c r="G760" s="2" t="s">
        <v>195</v>
      </c>
      <c r="H760" s="57" t="str">
        <f>Table1[[#This Row],[Tabela]]&amp;Table1[[#This Row],[Campo]]</f>
        <v>modesg_param_sfcs_taxon_europeiadata_inicial</v>
      </c>
      <c r="I760" s="2" t="s">
        <v>617</v>
      </c>
      <c r="J760" s="43">
        <f>VLOOKUP(Table1[[#This Row],[Status]],Auxiliar!$B$16:$C$24,2,0)</f>
        <v>6</v>
      </c>
      <c r="K760" s="2" t="s">
        <v>1269</v>
      </c>
      <c r="L760" s="29" t="s">
        <v>1272</v>
      </c>
      <c r="M760" s="21" t="s">
        <v>1273</v>
      </c>
      <c r="N760" s="48">
        <v>45561</v>
      </c>
      <c r="O760" s="21">
        <f>INDEX(Auxiliar!$D$5:$F$13,MATCH(Table1[[#This Row],[Tipologia_Testes]],Auxiliar!$B$5:$B$13,0),MATCH(Table1[[#This Row],[Complexidade]],Auxiliar!$D$4:$F$4,0))</f>
        <v>0.1</v>
      </c>
      <c r="P760" s="2"/>
      <c r="Q760" s="2"/>
      <c r="R760" s="152">
        <v>45561</v>
      </c>
      <c r="S760" s="152"/>
      <c r="T760" s="152">
        <v>45561</v>
      </c>
      <c r="U760" s="152">
        <v>45603</v>
      </c>
      <c r="V760" s="152"/>
      <c r="W760" s="2">
        <f>VLOOKUP(Table1[[#This Row],[Status]],Auxiliar!$B$16:$D$24,3,0)*Table1[[#This Row],[Estimação (horas)]]</f>
        <v>2.5000000000000001E-2</v>
      </c>
      <c r="X760" s="2"/>
    </row>
    <row r="761" spans="2:24" ht="17.7" hidden="1" customHeight="1">
      <c r="B761" s="2" t="s">
        <v>26</v>
      </c>
      <c r="C761" s="2" t="s">
        <v>181</v>
      </c>
      <c r="D761" s="2" t="s">
        <v>1312</v>
      </c>
      <c r="E761" s="2" t="s">
        <v>38</v>
      </c>
      <c r="F761" s="2" t="s">
        <v>182</v>
      </c>
      <c r="G761" s="2" t="s">
        <v>196</v>
      </c>
      <c r="H761" s="57" t="str">
        <f>Table1[[#This Row],[Tabela]]&amp;Table1[[#This Row],[Campo]]</f>
        <v>modesg_param_sfcs_taxon_europeiadominio</v>
      </c>
      <c r="I761" s="3" t="s">
        <v>614</v>
      </c>
      <c r="J761" s="55">
        <f>VLOOKUP(Table1[[#This Row],[Status]],Auxiliar!$B$16:$C$24,2,0)</f>
        <v>1</v>
      </c>
      <c r="K761" s="2" t="s">
        <v>1277</v>
      </c>
      <c r="L761" s="29" t="s">
        <v>1272</v>
      </c>
      <c r="M761" s="21" t="s">
        <v>1273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1312</v>
      </c>
      <c r="E762" s="2" t="s">
        <v>38</v>
      </c>
      <c r="F762" s="2" t="s">
        <v>182</v>
      </c>
      <c r="G762" s="2" t="s">
        <v>196</v>
      </c>
      <c r="H762" s="57" t="str">
        <f>Table1[[#This Row],[Tabela]]&amp;Table1[[#This Row],[Campo]]</f>
        <v>modesg_param_sfcs_taxon_europeiadominio</v>
      </c>
      <c r="I762" s="3" t="s">
        <v>614</v>
      </c>
      <c r="J762" s="55">
        <f>VLOOKUP(Table1[[#This Row],[Status]],Auxiliar!$B$16:$C$24,2,0)</f>
        <v>1</v>
      </c>
      <c r="K762" s="2" t="s">
        <v>1269</v>
      </c>
      <c r="L762" s="2" t="s">
        <v>1272</v>
      </c>
      <c r="M762" s="21" t="s">
        <v>1273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1312</v>
      </c>
      <c r="E763" s="2" t="s">
        <v>38</v>
      </c>
      <c r="F763" s="2" t="s">
        <v>182</v>
      </c>
      <c r="G763" s="2" t="s">
        <v>197</v>
      </c>
      <c r="H763" s="57" t="str">
        <f>Table1[[#This Row],[Tabela]]&amp;Table1[[#This Row],[Campo]]</f>
        <v>modesg_param_sfcs_taxon_europeiadscrc</v>
      </c>
      <c r="I763" s="3" t="s">
        <v>614</v>
      </c>
      <c r="J763" s="55">
        <f>VLOOKUP(Table1[[#This Row],[Status]],Auxiliar!$B$16:$C$24,2,0)</f>
        <v>1</v>
      </c>
      <c r="K763" s="2" t="s">
        <v>1277</v>
      </c>
      <c r="L763" s="2" t="s">
        <v>1272</v>
      </c>
      <c r="M763" s="21" t="s">
        <v>1273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1312</v>
      </c>
      <c r="E764" s="2" t="s">
        <v>38</v>
      </c>
      <c r="F764" s="2" t="s">
        <v>182</v>
      </c>
      <c r="G764" s="2" t="s">
        <v>197</v>
      </c>
      <c r="H764" s="57" t="str">
        <f>Table1[[#This Row],[Tabela]]&amp;Table1[[#This Row],[Campo]]</f>
        <v>modesg_param_sfcs_taxon_europeiadscrc</v>
      </c>
      <c r="I764" s="3" t="s">
        <v>614</v>
      </c>
      <c r="J764" s="55">
        <f>VLOOKUP(Table1[[#This Row],[Status]],Auxiliar!$B$16:$C$24,2,0)</f>
        <v>1</v>
      </c>
      <c r="K764" s="2" t="s">
        <v>1269</v>
      </c>
      <c r="L764" s="2" t="s">
        <v>1272</v>
      </c>
      <c r="M764" s="21" t="s">
        <v>1273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1312</v>
      </c>
      <c r="E765" s="2" t="s">
        <v>38</v>
      </c>
      <c r="F765" s="2" t="s">
        <v>182</v>
      </c>
      <c r="G765" s="2" t="s">
        <v>198</v>
      </c>
      <c r="H765" s="57" t="str">
        <f>Table1[[#This Row],[Tabela]]&amp;Table1[[#This Row],[Campo]]</f>
        <v>modesg_param_sfcs_taxon_europeiaepc</v>
      </c>
      <c r="I765" s="3" t="s">
        <v>614</v>
      </c>
      <c r="J765" s="55">
        <f>VLOOKUP(Table1[[#This Row],[Status]],Auxiliar!$B$16:$C$24,2,0)</f>
        <v>1</v>
      </c>
      <c r="K765" s="2" t="s">
        <v>1277</v>
      </c>
      <c r="L765" s="2" t="s">
        <v>1272</v>
      </c>
      <c r="M765" s="21" t="s">
        <v>1273</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1312</v>
      </c>
      <c r="E766" s="2" t="s">
        <v>38</v>
      </c>
      <c r="F766" s="2" t="s">
        <v>182</v>
      </c>
      <c r="G766" s="2" t="s">
        <v>198</v>
      </c>
      <c r="H766" s="57" t="str">
        <f>Table1[[#This Row],[Tabela]]&amp;Table1[[#This Row],[Campo]]</f>
        <v>modesg_param_sfcs_taxon_europeiaepc</v>
      </c>
      <c r="I766" s="3" t="s">
        <v>614</v>
      </c>
      <c r="J766" s="55">
        <f>VLOOKUP(Table1[[#This Row],[Status]],Auxiliar!$B$16:$C$24,2,0)</f>
        <v>1</v>
      </c>
      <c r="K766" s="2" t="s">
        <v>1269</v>
      </c>
      <c r="L766" s="2" t="s">
        <v>1272</v>
      </c>
      <c r="M766" s="21" t="s">
        <v>1273</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1312</v>
      </c>
      <c r="E767" s="2" t="s">
        <v>38</v>
      </c>
      <c r="F767" s="2" t="s">
        <v>182</v>
      </c>
      <c r="G767" s="2" t="s">
        <v>199</v>
      </c>
      <c r="H767" s="57" t="str">
        <f>Table1[[#This Row],[Tabela]]&amp;Table1[[#This Row],[Campo]]</f>
        <v>modesg_param_sfcs_taxon_europeiaflag_project_finance</v>
      </c>
      <c r="I767" s="2" t="s">
        <v>619</v>
      </c>
      <c r="J767" s="43">
        <f>VLOOKUP(Table1[[#This Row],[Status]],Auxiliar!$B$16:$C$24,2,0)</f>
        <v>7</v>
      </c>
      <c r="K767" s="2" t="s">
        <v>1269</v>
      </c>
      <c r="L767" s="2" t="s">
        <v>655</v>
      </c>
      <c r="M767" s="21" t="s">
        <v>1273</v>
      </c>
      <c r="N767" s="48">
        <v>45546</v>
      </c>
      <c r="O767" s="21">
        <f>INDEX(Auxiliar!$D$5:$F$13,MATCH(Table1[[#This Row],[Tipologia_Testes]],Auxiliar!$B$5:$B$13,0),MATCH(Table1[[#This Row],[Complexidade]],Auxiliar!$D$4:$F$4,0))</f>
        <v>0.1</v>
      </c>
      <c r="P767" s="2" t="s">
        <v>1316</v>
      </c>
      <c r="Q767" s="2"/>
      <c r="R767" s="152">
        <v>45563</v>
      </c>
      <c r="S767" s="152"/>
      <c r="T767" s="152">
        <v>45563</v>
      </c>
      <c r="U767" s="152">
        <v>45603</v>
      </c>
      <c r="V767" s="152"/>
      <c r="W767" s="2">
        <f>VLOOKUP(Table1[[#This Row],[Status]],Auxiliar!$B$16:$D$24,3,0)*Table1[[#This Row],[Estimação (horas)]]</f>
        <v>2.5000000000000001E-2</v>
      </c>
      <c r="X767" s="2"/>
    </row>
    <row r="768" spans="2:24" ht="17.7" hidden="1" customHeight="1">
      <c r="B768" s="2" t="s">
        <v>26</v>
      </c>
      <c r="C768" s="2" t="s">
        <v>181</v>
      </c>
      <c r="D768" s="2" t="s">
        <v>1312</v>
      </c>
      <c r="E768" s="2" t="s">
        <v>38</v>
      </c>
      <c r="F768" s="2" t="s">
        <v>182</v>
      </c>
      <c r="G768" s="2" t="s">
        <v>199</v>
      </c>
      <c r="H768" s="57" t="str">
        <f>Table1[[#This Row],[Tabela]]&amp;Table1[[#This Row],[Campo]]</f>
        <v>modesg_param_sfcs_taxon_europeiaflag_project_finance</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t="s">
        <v>1316</v>
      </c>
      <c r="Q768" s="2"/>
      <c r="R768" s="152">
        <v>45563</v>
      </c>
      <c r="S768" s="152"/>
      <c r="T768" s="152">
        <v>45563</v>
      </c>
      <c r="U768" s="152">
        <v>45603</v>
      </c>
      <c r="V768" s="152"/>
      <c r="W768" s="2">
        <f>VLOOKUP(Table1[[#This Row],[Status]],Auxiliar!$B$16:$D$24,3,0)*Table1[[#This Row],[Estimação (horas)]]</f>
        <v>0.125</v>
      </c>
      <c r="X768" s="2"/>
    </row>
    <row r="769" spans="2:24" ht="17.7" hidden="1" customHeight="1">
      <c r="B769" s="2" t="s">
        <v>26</v>
      </c>
      <c r="C769" s="2" t="s">
        <v>181</v>
      </c>
      <c r="D769" s="2" t="s">
        <v>1312</v>
      </c>
      <c r="E769" s="2" t="s">
        <v>38</v>
      </c>
      <c r="F769" s="2" t="s">
        <v>182</v>
      </c>
      <c r="G769" s="2" t="s">
        <v>200</v>
      </c>
      <c r="H769" s="57" t="str">
        <f>Table1[[#This Row],[Tabela]]&amp;Table1[[#This Row],[Campo]]</f>
        <v>modesg_param_sfcs_taxon_europeiacfinalidad</v>
      </c>
      <c r="I769" s="2" t="s">
        <v>619</v>
      </c>
      <c r="J769" s="43">
        <f>VLOOKUP(Table1[[#This Row],[Status]],Auxiliar!$B$16:$C$24,2,0)</f>
        <v>7</v>
      </c>
      <c r="K769" s="2" t="s">
        <v>1269</v>
      </c>
      <c r="L769" s="2" t="s">
        <v>655</v>
      </c>
      <c r="M769" s="21" t="s">
        <v>1274</v>
      </c>
      <c r="N769" s="48">
        <v>45546</v>
      </c>
      <c r="O769" s="21">
        <f>INDEX(Auxiliar!$D$5:$F$13,MATCH(Table1[[#This Row],[Tipologia_Testes]],Auxiliar!$B$5:$B$13,0),MATCH(Table1[[#This Row],[Complexidade]],Auxiliar!$D$4:$F$4,0))</f>
        <v>0.1</v>
      </c>
      <c r="P769" s="2" t="s">
        <v>1317</v>
      </c>
      <c r="Q769" s="2"/>
      <c r="R769" s="152">
        <v>45563</v>
      </c>
      <c r="S769" s="152"/>
      <c r="T769" s="152">
        <v>45563</v>
      </c>
      <c r="U769" s="152">
        <v>45603</v>
      </c>
      <c r="V769" s="152"/>
      <c r="W769" s="2">
        <f>VLOOKUP(Table1[[#This Row],[Status]],Auxiliar!$B$16:$D$24,3,0)*Table1[[#This Row],[Estimação (horas)]]</f>
        <v>2.5000000000000001E-2</v>
      </c>
      <c r="X769" s="2"/>
    </row>
    <row r="770" spans="2:24" ht="17.7" hidden="1" customHeight="1">
      <c r="B770" s="2" t="s">
        <v>26</v>
      </c>
      <c r="C770" s="2" t="s">
        <v>181</v>
      </c>
      <c r="D770" s="2" t="s">
        <v>1312</v>
      </c>
      <c r="E770" s="2" t="s">
        <v>38</v>
      </c>
      <c r="F770" s="2" t="s">
        <v>182</v>
      </c>
      <c r="G770" s="2" t="s">
        <v>200</v>
      </c>
      <c r="H770" s="57" t="str">
        <f>Table1[[#This Row],[Tabela]]&amp;Table1[[#This Row],[Campo]]</f>
        <v>modesg_param_sfcs_taxon_europeiacfinalidad</v>
      </c>
      <c r="I770" s="2" t="s">
        <v>619</v>
      </c>
      <c r="J770" s="43">
        <f>VLOOKUP(Table1[[#This Row],[Status]],Auxiliar!$B$16:$C$24,2,0)</f>
        <v>7</v>
      </c>
      <c r="K770" s="2" t="s">
        <v>1277</v>
      </c>
      <c r="L770" s="2" t="s">
        <v>655</v>
      </c>
      <c r="M770" s="21" t="s">
        <v>1274</v>
      </c>
      <c r="N770" s="48">
        <v>45546</v>
      </c>
      <c r="O770" s="21">
        <f>INDEX(Auxiliar!$D$5:$F$13,MATCH(Table1[[#This Row],[Tipologia_Testes]],Auxiliar!$B$5:$B$13,0),MATCH(Table1[[#This Row],[Complexidade]],Auxiliar!$D$4:$F$4,0))</f>
        <v>0.5</v>
      </c>
      <c r="P770" s="2" t="s">
        <v>1317</v>
      </c>
      <c r="Q770" s="2"/>
      <c r="R770" s="152">
        <v>45563</v>
      </c>
      <c r="S770" s="152"/>
      <c r="T770" s="152">
        <v>45563</v>
      </c>
      <c r="U770" s="152">
        <v>45603</v>
      </c>
      <c r="V770" s="152"/>
      <c r="W770" s="2">
        <f>VLOOKUP(Table1[[#This Row],[Status]],Auxiliar!$B$16:$D$24,3,0)*Table1[[#This Row],[Estimação (horas)]]</f>
        <v>0.125</v>
      </c>
      <c r="X770" s="2"/>
    </row>
    <row r="771" spans="2:24" ht="17.7" hidden="1" customHeight="1">
      <c r="B771" s="2" t="s">
        <v>26</v>
      </c>
      <c r="C771" s="2" t="s">
        <v>181</v>
      </c>
      <c r="D771" s="2" t="s">
        <v>1312</v>
      </c>
      <c r="E771" s="2" t="s">
        <v>38</v>
      </c>
      <c r="F771" s="2" t="s">
        <v>182</v>
      </c>
      <c r="G771" s="2" t="s">
        <v>201</v>
      </c>
      <c r="H771" s="57" t="str">
        <f>Table1[[#This Row],[Tabela]]&amp;Table1[[#This Row],[Campo]]</f>
        <v>modesg_param_sfcs_taxon_europeiatipo_combust</v>
      </c>
      <c r="I771" s="2" t="s">
        <v>619</v>
      </c>
      <c r="J771" s="43">
        <f>VLOOKUP(Table1[[#This Row],[Status]],Auxiliar!$B$16:$C$24,2,0)</f>
        <v>7</v>
      </c>
      <c r="K771" s="2" t="s">
        <v>1277</v>
      </c>
      <c r="L771" s="2" t="s">
        <v>655</v>
      </c>
      <c r="M771" s="21" t="s">
        <v>1273</v>
      </c>
      <c r="N771" s="48">
        <v>45546</v>
      </c>
      <c r="O771" s="21">
        <f>INDEX(Auxiliar!$D$5:$F$13,MATCH(Table1[[#This Row],[Tipologia_Testes]],Auxiliar!$B$5:$B$13,0),MATCH(Table1[[#This Row],[Complexidade]],Auxiliar!$D$4:$F$4,0))</f>
        <v>0.5</v>
      </c>
      <c r="P771" s="2"/>
      <c r="Q771" s="2"/>
      <c r="R771" s="152">
        <v>45563</v>
      </c>
      <c r="S771" s="152"/>
      <c r="T771" s="152">
        <v>45563</v>
      </c>
      <c r="U771" s="152">
        <v>45603</v>
      </c>
      <c r="V771" s="152"/>
      <c r="W771" s="2">
        <f>VLOOKUP(Table1[[#This Row],[Status]],Auxiliar!$B$16:$D$24,3,0)*Table1[[#This Row],[Estimação (horas)]]</f>
        <v>0.125</v>
      </c>
      <c r="X771" s="2"/>
    </row>
    <row r="772" spans="2:24" ht="17.7" hidden="1" customHeight="1">
      <c r="B772" s="2" t="s">
        <v>26</v>
      </c>
      <c r="C772" s="2" t="s">
        <v>181</v>
      </c>
      <c r="D772" s="2" t="s">
        <v>1312</v>
      </c>
      <c r="E772" s="2" t="s">
        <v>38</v>
      </c>
      <c r="F772" s="2" t="s">
        <v>182</v>
      </c>
      <c r="G772" s="2" t="s">
        <v>201</v>
      </c>
      <c r="H772" s="57" t="str">
        <f>Table1[[#This Row],[Tabela]]&amp;Table1[[#This Row],[Campo]]</f>
        <v>modesg_param_sfcs_taxon_europeiatipo_combust</v>
      </c>
      <c r="I772" s="2" t="s">
        <v>619</v>
      </c>
      <c r="J772" s="43">
        <f>VLOOKUP(Table1[[#This Row],[Status]],Auxiliar!$B$16:$C$24,2,0)</f>
        <v>7</v>
      </c>
      <c r="K772" s="2" t="s">
        <v>1269</v>
      </c>
      <c r="L772" s="2" t="s">
        <v>655</v>
      </c>
      <c r="M772" s="21" t="s">
        <v>1273</v>
      </c>
      <c r="N772" s="48">
        <v>45546</v>
      </c>
      <c r="O772" s="21">
        <f>INDEX(Auxiliar!$D$5:$F$13,MATCH(Table1[[#This Row],[Tipologia_Testes]],Auxiliar!$B$5:$B$13,0),MATCH(Table1[[#This Row],[Complexidade]],Auxiliar!$D$4:$F$4,0))</f>
        <v>0.1</v>
      </c>
      <c r="P772" s="2"/>
      <c r="Q772" s="2"/>
      <c r="R772" s="152">
        <v>45563</v>
      </c>
      <c r="S772" s="152"/>
      <c r="T772" s="152">
        <v>45563</v>
      </c>
      <c r="U772" s="152">
        <v>45603</v>
      </c>
      <c r="V772" s="152"/>
      <c r="W772" s="2">
        <f>VLOOKUP(Table1[[#This Row],[Status]],Auxiliar!$B$16:$D$24,3,0)*Table1[[#This Row],[Estimação (horas)]]</f>
        <v>2.5000000000000001E-2</v>
      </c>
      <c r="X772" s="2"/>
    </row>
    <row r="773" spans="2:24" ht="17.7" hidden="1" customHeight="1">
      <c r="B773" s="2" t="s">
        <v>26</v>
      </c>
      <c r="C773" s="2" t="s">
        <v>181</v>
      </c>
      <c r="D773" s="2" t="s">
        <v>1312</v>
      </c>
      <c r="E773" s="2" t="s">
        <v>38</v>
      </c>
      <c r="F773" s="2" t="s">
        <v>182</v>
      </c>
      <c r="G773" s="2" t="s">
        <v>202</v>
      </c>
      <c r="H773" s="57" t="str">
        <f>Table1[[#This Row],[Tabela]]&amp;Table1[[#This Row],[Campo]]</f>
        <v>modesg_param_sfcs_taxon_europeiamontante_pndrc</v>
      </c>
      <c r="I773" s="2" t="s">
        <v>619</v>
      </c>
      <c r="J773" s="43">
        <f>VLOOKUP(Table1[[#This Row],[Status]],Auxiliar!$B$16:$C$24,2,0)</f>
        <v>7</v>
      </c>
      <c r="K773" s="2" t="s">
        <v>1277</v>
      </c>
      <c r="L773" s="2" t="s">
        <v>1272</v>
      </c>
      <c r="M773" s="21" t="s">
        <v>1273</v>
      </c>
      <c r="N773" s="48">
        <v>45546</v>
      </c>
      <c r="O773" s="21">
        <f>INDEX(Auxiliar!$D$5:$F$13,MATCH(Table1[[#This Row],[Tipologia_Testes]],Auxiliar!$B$5:$B$13,0),MATCH(Table1[[#This Row],[Complexidade]],Auxiliar!$D$4:$F$4,0))</f>
        <v>0.5</v>
      </c>
      <c r="P773" s="2"/>
      <c r="Q773" s="2"/>
      <c r="R773" s="152">
        <v>45563</v>
      </c>
      <c r="S773" s="152"/>
      <c r="T773" s="152">
        <v>45563</v>
      </c>
      <c r="U773" s="152">
        <v>45603</v>
      </c>
      <c r="V773" s="152"/>
      <c r="W773" s="2">
        <f>VLOOKUP(Table1[[#This Row],[Status]],Auxiliar!$B$16:$D$24,3,0)*Table1[[#This Row],[Estimação (horas)]]</f>
        <v>0.125</v>
      </c>
      <c r="X773" s="2"/>
    </row>
    <row r="774" spans="2:24" ht="17.7" hidden="1" customHeight="1">
      <c r="B774" s="2" t="s">
        <v>26</v>
      </c>
      <c r="C774" s="2" t="s">
        <v>181</v>
      </c>
      <c r="D774" s="2" t="s">
        <v>1312</v>
      </c>
      <c r="E774" s="2" t="s">
        <v>38</v>
      </c>
      <c r="F774" s="2" t="s">
        <v>182</v>
      </c>
      <c r="G774" s="2" t="s">
        <v>202</v>
      </c>
      <c r="H774" s="57" t="str">
        <f>Table1[[#This Row],[Tabela]]&amp;Table1[[#This Row],[Campo]]</f>
        <v>modesg_param_sfcs_taxon_europeiamontante_pndrc</v>
      </c>
      <c r="I774" s="2" t="s">
        <v>619</v>
      </c>
      <c r="J774" s="43">
        <f>VLOOKUP(Table1[[#This Row],[Status]],Auxiliar!$B$16:$C$24,2,0)</f>
        <v>7</v>
      </c>
      <c r="K774" s="2" t="s">
        <v>1269</v>
      </c>
      <c r="L774" s="2" t="s">
        <v>1272</v>
      </c>
      <c r="M774" s="21" t="s">
        <v>1273</v>
      </c>
      <c r="N774" s="48">
        <v>45546</v>
      </c>
      <c r="O774" s="21">
        <f>INDEX(Auxiliar!$D$5:$F$13,MATCH(Table1[[#This Row],[Tipologia_Testes]],Auxiliar!$B$5:$B$13,0),MATCH(Table1[[#This Row],[Complexidade]],Auxiliar!$D$4:$F$4,0))</f>
        <v>0.1</v>
      </c>
      <c r="P774" s="2"/>
      <c r="Q774" s="2"/>
      <c r="R774" s="152">
        <v>45563</v>
      </c>
      <c r="S774" s="152"/>
      <c r="T774" s="152">
        <v>45563</v>
      </c>
      <c r="U774" s="152">
        <v>45603</v>
      </c>
      <c r="V774" s="152"/>
      <c r="W774" s="2">
        <f>VLOOKUP(Table1[[#This Row],[Status]],Auxiliar!$B$16:$D$24,3,0)*Table1[[#This Row],[Estimação (horas)]]</f>
        <v>2.5000000000000001E-2</v>
      </c>
      <c r="X774" s="2"/>
    </row>
    <row r="775" spans="2:24" ht="69.599999999999994" hidden="1" customHeight="1">
      <c r="B775" s="2" t="s">
        <v>26</v>
      </c>
      <c r="C775" s="2" t="s">
        <v>181</v>
      </c>
      <c r="D775" s="2" t="s">
        <v>1312</v>
      </c>
      <c r="E775" s="2" t="s">
        <v>38</v>
      </c>
      <c r="F775" s="2" t="s">
        <v>182</v>
      </c>
      <c r="G775" s="2" t="s">
        <v>203</v>
      </c>
      <c r="H775" s="57" t="str">
        <f>Table1[[#This Row],[Tabela]]&amp;Table1[[#This Row],[Campo]]</f>
        <v>modesg_param_sfcs_taxon_europeianome_ctgr_sfcs</v>
      </c>
      <c r="I775" s="2" t="s">
        <v>619</v>
      </c>
      <c r="J775" s="43">
        <f>VLOOKUP(Table1[[#This Row],[Status]],Auxiliar!$B$16:$C$24,2,0)</f>
        <v>7</v>
      </c>
      <c r="K775" s="2" t="s">
        <v>1277</v>
      </c>
      <c r="L775" s="2" t="s">
        <v>1272</v>
      </c>
      <c r="M775" s="21" t="s">
        <v>1273</v>
      </c>
      <c r="N775" s="48">
        <v>45576</v>
      </c>
      <c r="O775" s="21">
        <f>INDEX(Auxiliar!$D$5:$F$13,MATCH(Table1[[#This Row],[Tipologia_Testes]],Auxiliar!$B$5:$B$13,0),MATCH(Table1[[#This Row],[Complexidade]],Auxiliar!$D$4:$F$4,0))</f>
        <v>0.5</v>
      </c>
      <c r="P775" s="23" t="s">
        <v>1318</v>
      </c>
      <c r="Q775" s="2"/>
      <c r="R775" s="152">
        <v>45261</v>
      </c>
      <c r="S775" s="152"/>
      <c r="T775" s="152">
        <v>45563</v>
      </c>
      <c r="U775" s="152">
        <v>45603</v>
      </c>
      <c r="V775" s="152"/>
      <c r="W775" s="2">
        <f>VLOOKUP(Table1[[#This Row],[Status]],Auxiliar!$B$16:$D$24,3,0)*Table1[[#This Row],[Estimação (horas)]]</f>
        <v>0.125</v>
      </c>
      <c r="X775" s="2"/>
    </row>
    <row r="776" spans="2:24" ht="69.599999999999994" hidden="1" customHeight="1">
      <c r="B776" s="2" t="s">
        <v>26</v>
      </c>
      <c r="C776" s="2" t="s">
        <v>181</v>
      </c>
      <c r="D776" s="2" t="s">
        <v>1312</v>
      </c>
      <c r="E776" s="2" t="s">
        <v>38</v>
      </c>
      <c r="F776" s="2" t="s">
        <v>182</v>
      </c>
      <c r="G776" s="2" t="s">
        <v>203</v>
      </c>
      <c r="H776" s="57" t="str">
        <f>Table1[[#This Row],[Tabela]]&amp;Table1[[#This Row],[Campo]]</f>
        <v>modesg_param_sfcs_taxon_europeianome_ctgr_sfcs</v>
      </c>
      <c r="I776" s="2" t="s">
        <v>619</v>
      </c>
      <c r="J776" s="43">
        <f>VLOOKUP(Table1[[#This Row],[Status]],Auxiliar!$B$16:$C$24,2,0)</f>
        <v>7</v>
      </c>
      <c r="K776" s="2" t="s">
        <v>1269</v>
      </c>
      <c r="L776" s="29" t="s">
        <v>1272</v>
      </c>
      <c r="M776" s="21" t="s">
        <v>1273</v>
      </c>
      <c r="N776" s="48">
        <v>45576</v>
      </c>
      <c r="O776" s="21">
        <f>INDEX(Auxiliar!$D$5:$F$13,MATCH(Table1[[#This Row],[Tipologia_Testes]],Auxiliar!$B$5:$B$13,0),MATCH(Table1[[#This Row],[Complexidade]],Auxiliar!$D$4:$F$4,0))</f>
        <v>0.1</v>
      </c>
      <c r="P776" s="23" t="s">
        <v>1318</v>
      </c>
      <c r="Q776" s="2"/>
      <c r="R776" s="152">
        <v>45261</v>
      </c>
      <c r="S776" s="152"/>
      <c r="T776" s="152">
        <v>45563</v>
      </c>
      <c r="U776" s="152">
        <v>45603</v>
      </c>
      <c r="V776" s="152"/>
      <c r="W776" s="2">
        <f>VLOOKUP(Table1[[#This Row],[Status]],Auxiliar!$B$16:$D$24,3,0)*Table1[[#This Row],[Estimação (horas)]]</f>
        <v>2.5000000000000001E-2</v>
      </c>
      <c r="X776" s="2"/>
    </row>
    <row r="777" spans="2:24" ht="17.7" hidden="1" customHeight="1">
      <c r="B777" s="2" t="s">
        <v>26</v>
      </c>
      <c r="C777" s="2" t="s">
        <v>181</v>
      </c>
      <c r="D777" s="2" t="s">
        <v>1312</v>
      </c>
      <c r="E777" s="2" t="s">
        <v>38</v>
      </c>
      <c r="F777" s="2" t="s">
        <v>182</v>
      </c>
      <c r="G777" s="2" t="s">
        <v>204</v>
      </c>
      <c r="H777" s="57" t="str">
        <f>Table1[[#This Row],[Tabela]]&amp;Table1[[#This Row],[Campo]]</f>
        <v>modesg_param_sfcs_taxon_europeianome_general_specific_purpose</v>
      </c>
      <c r="I777" s="2" t="s">
        <v>619</v>
      </c>
      <c r="J777" s="55">
        <f>VLOOKUP(Table1[[#This Row],[Status]],Auxiliar!$B$16:$C$24,2,0)</f>
        <v>7</v>
      </c>
      <c r="K777" s="2" t="s">
        <v>1277</v>
      </c>
      <c r="L777" s="29" t="s">
        <v>1272</v>
      </c>
      <c r="M777" s="21" t="s">
        <v>1273</v>
      </c>
      <c r="N777" s="48">
        <v>45546</v>
      </c>
      <c r="O777" s="21">
        <f>INDEX(Auxiliar!$D$5:$F$13,MATCH(Table1[[#This Row],[Tipologia_Testes]],Auxiliar!$B$5:$B$13,0),MATCH(Table1[[#This Row],[Complexidade]],Auxiliar!$D$4:$F$4,0))</f>
        <v>0.5</v>
      </c>
      <c r="P777" s="2"/>
      <c r="Q777" s="2"/>
      <c r="R777" s="152">
        <v>45563</v>
      </c>
      <c r="S777" s="152"/>
      <c r="T777" s="152">
        <v>45563</v>
      </c>
      <c r="U777" s="152">
        <v>45603</v>
      </c>
      <c r="V777" s="152"/>
      <c r="W777" s="2">
        <f>VLOOKUP(Table1[[#This Row],[Status]],Auxiliar!$B$16:$D$24,3,0)*Table1[[#This Row],[Estimação (horas)]]</f>
        <v>0.125</v>
      </c>
      <c r="X777" s="2"/>
    </row>
    <row r="778" spans="2:24" ht="17.7" hidden="1" customHeight="1">
      <c r="B778" s="2" t="s">
        <v>26</v>
      </c>
      <c r="C778" s="2" t="s">
        <v>181</v>
      </c>
      <c r="D778" s="2" t="s">
        <v>1312</v>
      </c>
      <c r="E778" s="2" t="s">
        <v>38</v>
      </c>
      <c r="F778" s="2" t="s">
        <v>182</v>
      </c>
      <c r="G778" s="2" t="s">
        <v>204</v>
      </c>
      <c r="H778" s="57" t="str">
        <f>Table1[[#This Row],[Tabela]]&amp;Table1[[#This Row],[Campo]]</f>
        <v>modesg_param_sfcs_taxon_europeianome_general_specific_purpose</v>
      </c>
      <c r="I778" s="2" t="s">
        <v>619</v>
      </c>
      <c r="J778" s="55">
        <f>VLOOKUP(Table1[[#This Row],[Status]],Auxiliar!$B$16:$C$24,2,0)</f>
        <v>7</v>
      </c>
      <c r="K778" s="2" t="s">
        <v>1269</v>
      </c>
      <c r="L778" s="29" t="s">
        <v>1272</v>
      </c>
      <c r="M778" s="21" t="s">
        <v>1273</v>
      </c>
      <c r="N778" s="48">
        <v>45546</v>
      </c>
      <c r="O778" s="21">
        <f>INDEX(Auxiliar!$D$5:$F$13,MATCH(Table1[[#This Row],[Tipologia_Testes]],Auxiliar!$B$5:$B$13,0),MATCH(Table1[[#This Row],[Complexidade]],Auxiliar!$D$4:$F$4,0))</f>
        <v>0.1</v>
      </c>
      <c r="P778" s="2"/>
      <c r="Q778" s="2"/>
      <c r="R778" s="152">
        <v>45563</v>
      </c>
      <c r="S778" s="152"/>
      <c r="T778" s="152">
        <v>45563</v>
      </c>
      <c r="U778" s="152">
        <v>45603</v>
      </c>
      <c r="V778" s="152"/>
      <c r="W778" s="2">
        <f>VLOOKUP(Table1[[#This Row],[Status]],Auxiliar!$B$16:$D$24,3,0)*Table1[[#This Row],[Estimação (horas)]]</f>
        <v>2.5000000000000001E-2</v>
      </c>
      <c r="X778" s="2"/>
    </row>
    <row r="779" spans="2:24" ht="17.7" hidden="1" customHeight="1">
      <c r="B779" s="2" t="s">
        <v>26</v>
      </c>
      <c r="C779" s="2" t="s">
        <v>181</v>
      </c>
      <c r="D779" s="2" t="s">
        <v>1312</v>
      </c>
      <c r="E779" s="2" t="s">
        <v>38</v>
      </c>
      <c r="F779" s="2" t="s">
        <v>182</v>
      </c>
      <c r="G779" s="2" t="s">
        <v>205</v>
      </c>
      <c r="H779" s="57" t="str">
        <f>Table1[[#This Row],[Tabela]]&amp;Table1[[#This Row],[Campo]]</f>
        <v>modesg_param_sfcs_taxon_europeianome_purpose_esg</v>
      </c>
      <c r="I779" s="2" t="s">
        <v>619</v>
      </c>
      <c r="J779" s="55">
        <f>VLOOKUP(Table1[[#This Row],[Status]],Auxiliar!$B$16:$C$24,2,0)</f>
        <v>7</v>
      </c>
      <c r="K779" s="2" t="s">
        <v>1277</v>
      </c>
      <c r="L779" s="29" t="s">
        <v>1272</v>
      </c>
      <c r="M779" s="21" t="s">
        <v>1273</v>
      </c>
      <c r="N779" s="48">
        <v>45546</v>
      </c>
      <c r="O779" s="21">
        <f>INDEX(Auxiliar!$D$5:$F$13,MATCH(Table1[[#This Row],[Tipologia_Testes]],Auxiliar!$B$5:$B$13,0),MATCH(Table1[[#This Row],[Complexidade]],Auxiliar!$D$4:$F$4,0))</f>
        <v>0.5</v>
      </c>
      <c r="P779" s="2"/>
      <c r="Q779" s="2"/>
      <c r="R779" s="152">
        <v>45563</v>
      </c>
      <c r="S779" s="152"/>
      <c r="T779" s="152">
        <v>45563</v>
      </c>
      <c r="U779" s="152">
        <v>45603</v>
      </c>
      <c r="V779" s="152"/>
      <c r="W779" s="2">
        <f>VLOOKUP(Table1[[#This Row],[Status]],Auxiliar!$B$16:$D$24,3,0)*Table1[[#This Row],[Estimação (horas)]]</f>
        <v>0.125</v>
      </c>
      <c r="X779" s="2"/>
    </row>
    <row r="780" spans="2:24" ht="17.7" hidden="1" customHeight="1">
      <c r="B780" s="2" t="s">
        <v>26</v>
      </c>
      <c r="C780" s="2" t="s">
        <v>181</v>
      </c>
      <c r="D780" s="2" t="s">
        <v>1312</v>
      </c>
      <c r="E780" s="2" t="s">
        <v>38</v>
      </c>
      <c r="F780" s="2" t="s">
        <v>182</v>
      </c>
      <c r="G780" s="2" t="s">
        <v>205</v>
      </c>
      <c r="H780" s="57" t="str">
        <f>Table1[[#This Row],[Tabela]]&amp;Table1[[#This Row],[Campo]]</f>
        <v>modesg_param_sfcs_taxon_europeianome_purpose_esg</v>
      </c>
      <c r="I780" s="2" t="s">
        <v>619</v>
      </c>
      <c r="J780" s="55">
        <f>VLOOKUP(Table1[[#This Row],[Status]],Auxiliar!$B$16:$C$24,2,0)</f>
        <v>7</v>
      </c>
      <c r="K780" s="2" t="s">
        <v>1269</v>
      </c>
      <c r="L780" s="29" t="s">
        <v>1272</v>
      </c>
      <c r="M780" s="21" t="s">
        <v>1273</v>
      </c>
      <c r="N780" s="48">
        <v>45546</v>
      </c>
      <c r="O780" s="21">
        <f>INDEX(Auxiliar!$D$5:$F$13,MATCH(Table1[[#This Row],[Tipologia_Testes]],Auxiliar!$B$5:$B$13,0),MATCH(Table1[[#This Row],[Complexidade]],Auxiliar!$D$4:$F$4,0))</f>
        <v>0.1</v>
      </c>
      <c r="P780" s="2"/>
      <c r="Q780" s="2"/>
      <c r="R780" s="152">
        <v>45563</v>
      </c>
      <c r="S780" s="152"/>
      <c r="T780" s="152">
        <v>45563</v>
      </c>
      <c r="U780" s="152">
        <v>45603</v>
      </c>
      <c r="V780" s="152"/>
      <c r="W780" s="2">
        <f>VLOOKUP(Table1[[#This Row],[Status]],Auxiliar!$B$16:$D$24,3,0)*Table1[[#This Row],[Estimação (horas)]]</f>
        <v>2.5000000000000001E-2</v>
      </c>
      <c r="X780" s="2"/>
    </row>
    <row r="781" spans="2:24" ht="17.7" hidden="1" customHeight="1">
      <c r="B781" s="2" t="s">
        <v>26</v>
      </c>
      <c r="C781" s="2" t="s">
        <v>181</v>
      </c>
      <c r="D781" s="2" t="s">
        <v>1312</v>
      </c>
      <c r="E781" s="2" t="s">
        <v>38</v>
      </c>
      <c r="F781" s="2" t="s">
        <v>182</v>
      </c>
      <c r="G781" s="2" t="s">
        <v>206</v>
      </c>
      <c r="H781" s="57" t="str">
        <f>Table1[[#This Row],[Tabela]]&amp;Table1[[#This Row],[Campo]]</f>
        <v>modesg_param_sfcs_taxon_europeianome_specific_eligible</v>
      </c>
      <c r="I781" s="2" t="s">
        <v>619</v>
      </c>
      <c r="J781" s="55">
        <f>VLOOKUP(Table1[[#This Row],[Status]],Auxiliar!$B$16:$C$24,2,0)</f>
        <v>7</v>
      </c>
      <c r="K781" s="2" t="s">
        <v>1277</v>
      </c>
      <c r="L781" s="29" t="s">
        <v>1272</v>
      </c>
      <c r="M781" s="21" t="s">
        <v>1273</v>
      </c>
      <c r="N781" s="48">
        <v>45546</v>
      </c>
      <c r="O781" s="21">
        <f>INDEX(Auxiliar!$D$5:$F$13,MATCH(Table1[[#This Row],[Tipologia_Testes]],Auxiliar!$B$5:$B$13,0),MATCH(Table1[[#This Row],[Complexidade]],Auxiliar!$D$4:$F$4,0))</f>
        <v>0.5</v>
      </c>
      <c r="P781" s="2"/>
      <c r="Q781" s="2"/>
      <c r="R781" s="152">
        <v>45563</v>
      </c>
      <c r="S781" s="152"/>
      <c r="T781" s="152">
        <v>45563</v>
      </c>
      <c r="U781" s="152">
        <v>45603</v>
      </c>
      <c r="V781" s="152"/>
      <c r="W781" s="2">
        <f>VLOOKUP(Table1[[#This Row],[Status]],Auxiliar!$B$16:$D$24,3,0)*Table1[[#This Row],[Estimação (horas)]]</f>
        <v>0.125</v>
      </c>
      <c r="X781" s="2"/>
    </row>
    <row r="782" spans="2:24" ht="17.7" hidden="1" customHeight="1">
      <c r="B782" s="2" t="s">
        <v>26</v>
      </c>
      <c r="C782" s="2" t="s">
        <v>181</v>
      </c>
      <c r="D782" s="2" t="s">
        <v>1312</v>
      </c>
      <c r="E782" s="2" t="s">
        <v>38</v>
      </c>
      <c r="F782" s="2" t="s">
        <v>182</v>
      </c>
      <c r="G782" s="2" t="s">
        <v>206</v>
      </c>
      <c r="H782" s="57" t="str">
        <f>Table1[[#This Row],[Tabela]]&amp;Table1[[#This Row],[Campo]]</f>
        <v>modesg_param_sfcs_taxon_europeianome_specific_eligible</v>
      </c>
      <c r="I782" s="2" t="s">
        <v>619</v>
      </c>
      <c r="J782" s="55">
        <f>VLOOKUP(Table1[[#This Row],[Status]],Auxiliar!$B$16:$C$24,2,0)</f>
        <v>7</v>
      </c>
      <c r="K782" s="2" t="s">
        <v>1269</v>
      </c>
      <c r="L782" s="29" t="s">
        <v>1272</v>
      </c>
      <c r="M782" s="21" t="s">
        <v>1273</v>
      </c>
      <c r="N782" s="48">
        <v>45546</v>
      </c>
      <c r="O782" s="21">
        <f>INDEX(Auxiliar!$D$5:$F$13,MATCH(Table1[[#This Row],[Tipologia_Testes]],Auxiliar!$B$5:$B$13,0),MATCH(Table1[[#This Row],[Complexidade]],Auxiliar!$D$4:$F$4,0))</f>
        <v>0.1</v>
      </c>
      <c r="P782" s="2"/>
      <c r="Q782" s="2"/>
      <c r="R782" s="152">
        <v>45563</v>
      </c>
      <c r="S782" s="152"/>
      <c r="T782" s="152">
        <v>45563</v>
      </c>
      <c r="U782" s="152">
        <v>45603</v>
      </c>
      <c r="V782" s="152"/>
      <c r="W782" s="2">
        <f>VLOOKUP(Table1[[#This Row],[Status]],Auxiliar!$B$16:$D$24,3,0)*Table1[[#This Row],[Estimação (horas)]]</f>
        <v>2.5000000000000001E-2</v>
      </c>
      <c r="X782" s="2"/>
    </row>
    <row r="783" spans="2:24" ht="17.7" hidden="1" customHeight="1">
      <c r="B783" s="2" t="s">
        <v>26</v>
      </c>
      <c r="C783" s="2" t="s">
        <v>181</v>
      </c>
      <c r="D783" s="2" t="s">
        <v>1312</v>
      </c>
      <c r="E783" s="2" t="s">
        <v>38</v>
      </c>
      <c r="F783" s="2" t="s">
        <v>182</v>
      </c>
      <c r="G783" s="2" t="s">
        <v>207</v>
      </c>
      <c r="H783" s="57" t="str">
        <f>Table1[[#This Row],[Tabela]]&amp;Table1[[#This Row],[Campo]]</f>
        <v>modesg_param_sfcs_taxon_europeianome_specific_sustainable</v>
      </c>
      <c r="I783" s="2" t="s">
        <v>619</v>
      </c>
      <c r="J783" s="55">
        <f>VLOOKUP(Table1[[#This Row],[Status]],Auxiliar!$B$16:$C$24,2,0)</f>
        <v>7</v>
      </c>
      <c r="K783" s="2" t="s">
        <v>1277</v>
      </c>
      <c r="L783" s="29" t="s">
        <v>1272</v>
      </c>
      <c r="M783" s="21" t="s">
        <v>1273</v>
      </c>
      <c r="N783" s="48">
        <v>45546</v>
      </c>
      <c r="O783" s="21">
        <f>INDEX(Auxiliar!$D$5:$F$13,MATCH(Table1[[#This Row],[Tipologia_Testes]],Auxiliar!$B$5:$B$13,0),MATCH(Table1[[#This Row],[Complexidade]],Auxiliar!$D$4:$F$4,0))</f>
        <v>0.5</v>
      </c>
      <c r="P783" s="2"/>
      <c r="Q783" s="2"/>
      <c r="R783" s="152">
        <v>45563</v>
      </c>
      <c r="S783" s="152"/>
      <c r="T783" s="152">
        <v>45563</v>
      </c>
      <c r="U783" s="152">
        <v>45603</v>
      </c>
      <c r="V783" s="152"/>
      <c r="W783" s="2">
        <f>VLOOKUP(Table1[[#This Row],[Status]],Auxiliar!$B$16:$D$24,3,0)*Table1[[#This Row],[Estimação (horas)]]</f>
        <v>0.125</v>
      </c>
      <c r="X783" s="2"/>
    </row>
    <row r="784" spans="2:24" ht="17.7" hidden="1" customHeight="1">
      <c r="B784" s="2" t="s">
        <v>26</v>
      </c>
      <c r="C784" s="2" t="s">
        <v>181</v>
      </c>
      <c r="D784" s="2" t="s">
        <v>1312</v>
      </c>
      <c r="E784" s="2" t="s">
        <v>38</v>
      </c>
      <c r="F784" s="2" t="s">
        <v>182</v>
      </c>
      <c r="G784" s="2" t="s">
        <v>207</v>
      </c>
      <c r="H784" s="57" t="str">
        <f>Table1[[#This Row],[Tabela]]&amp;Table1[[#This Row],[Campo]]</f>
        <v>modesg_param_sfcs_taxon_europeianome_specific_sustainable</v>
      </c>
      <c r="I784" s="2" t="s">
        <v>619</v>
      </c>
      <c r="J784" s="55">
        <f>VLOOKUP(Table1[[#This Row],[Status]],Auxiliar!$B$16:$C$24,2,0)</f>
        <v>7</v>
      </c>
      <c r="K784" s="2" t="s">
        <v>1269</v>
      </c>
      <c r="L784" s="29" t="s">
        <v>1272</v>
      </c>
      <c r="M784" s="21" t="s">
        <v>1273</v>
      </c>
      <c r="N784" s="48">
        <v>45546</v>
      </c>
      <c r="O784" s="21">
        <f>INDEX(Auxiliar!$D$5:$F$13,MATCH(Table1[[#This Row],[Tipologia_Testes]],Auxiliar!$B$5:$B$13,0),MATCH(Table1[[#This Row],[Complexidade]],Auxiliar!$D$4:$F$4,0))</f>
        <v>0.1</v>
      </c>
      <c r="P784" s="2"/>
      <c r="Q784" s="2"/>
      <c r="R784" s="152">
        <v>45563</v>
      </c>
      <c r="S784" s="152"/>
      <c r="T784" s="152">
        <v>45563</v>
      </c>
      <c r="U784" s="152">
        <v>45603</v>
      </c>
      <c r="V784" s="152"/>
      <c r="W784" s="2">
        <f>VLOOKUP(Table1[[#This Row],[Status]],Auxiliar!$B$16:$D$24,3,0)*Table1[[#This Row],[Estimação (horas)]]</f>
        <v>2.5000000000000001E-2</v>
      </c>
      <c r="X784" s="2"/>
    </row>
    <row r="785" spans="2:24" ht="17.7" hidden="1" customHeight="1">
      <c r="B785" s="2" t="s">
        <v>26</v>
      </c>
      <c r="C785" s="2" t="s">
        <v>181</v>
      </c>
      <c r="D785" s="2" t="s">
        <v>1312</v>
      </c>
      <c r="E785" s="2" t="s">
        <v>38</v>
      </c>
      <c r="F785" s="2" t="s">
        <v>182</v>
      </c>
      <c r="G785" s="2" t="s">
        <v>208</v>
      </c>
      <c r="H785" s="57" t="str">
        <f>Table1[[#This Row],[Tabela]]&amp;Table1[[#This Row],[Campo]]</f>
        <v>modesg_param_sfcs_taxon_europeiaref_date</v>
      </c>
      <c r="I785" s="2" t="s">
        <v>614</v>
      </c>
      <c r="J785" s="55">
        <f>VLOOKUP(Table1[[#This Row],[Status]],Auxiliar!$B$16:$C$24,2,0)</f>
        <v>1</v>
      </c>
      <c r="K785" s="2" t="s">
        <v>1277</v>
      </c>
      <c r="L785" s="29" t="s">
        <v>1272</v>
      </c>
      <c r="M785" s="21" t="s">
        <v>1273</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1312</v>
      </c>
      <c r="E786" s="2" t="s">
        <v>38</v>
      </c>
      <c r="F786" s="2" t="s">
        <v>182</v>
      </c>
      <c r="G786" s="2" t="s">
        <v>208</v>
      </c>
      <c r="H786" s="57" t="str">
        <f>Table1[[#This Row],[Tabela]]&amp;Table1[[#This Row],[Campo]]</f>
        <v>modesg_param_sfcs_taxon_europeiaref_date</v>
      </c>
      <c r="I786" s="2" t="s">
        <v>614</v>
      </c>
      <c r="J786" s="55">
        <f>VLOOKUP(Table1[[#This Row],[Status]],Auxiliar!$B$16:$C$24,2,0)</f>
        <v>1</v>
      </c>
      <c r="K786" s="2" t="s">
        <v>1269</v>
      </c>
      <c r="L786" s="2" t="s">
        <v>1272</v>
      </c>
      <c r="M786" s="21" t="s">
        <v>1273</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1312</v>
      </c>
      <c r="E787" s="2" t="s">
        <v>38</v>
      </c>
      <c r="F787" s="2" t="s">
        <v>182</v>
      </c>
      <c r="G787" s="2" t="s">
        <v>209</v>
      </c>
      <c r="H787" s="57" t="str">
        <f>Table1[[#This Row],[Tabela]]&amp;Table1[[#This Row],[Campo]]</f>
        <v>modesg_param_sfcs_taxon_europeiazcliente</v>
      </c>
      <c r="I787" s="2" t="s">
        <v>619</v>
      </c>
      <c r="J787" s="55">
        <f>VLOOKUP(Table1[[#This Row],[Status]],Auxiliar!$B$16:$C$24,2,0)</f>
        <v>7</v>
      </c>
      <c r="K787" s="2" t="s">
        <v>1277</v>
      </c>
      <c r="L787" s="2" t="s">
        <v>1272</v>
      </c>
      <c r="M787" s="21" t="s">
        <v>1273</v>
      </c>
      <c r="N787" s="48">
        <v>45546</v>
      </c>
      <c r="O787" s="21">
        <f>INDEX(Auxiliar!$D$5:$F$13,MATCH(Table1[[#This Row],[Tipologia_Testes]],Auxiliar!$B$5:$B$13,0),MATCH(Table1[[#This Row],[Complexidade]],Auxiliar!$D$4:$F$4,0))</f>
        <v>0.5</v>
      </c>
      <c r="P787" s="2"/>
      <c r="Q787" s="2"/>
      <c r="R787" s="152">
        <v>45563</v>
      </c>
      <c r="S787" s="152"/>
      <c r="T787" s="152">
        <v>45563</v>
      </c>
      <c r="U787" s="152">
        <v>45603</v>
      </c>
      <c r="V787" s="152"/>
      <c r="W787" s="2">
        <f>VLOOKUP(Table1[[#This Row],[Status]],Auxiliar!$B$16:$D$24,3,0)*Table1[[#This Row],[Estimação (horas)]]</f>
        <v>0.125</v>
      </c>
      <c r="X787" s="2"/>
    </row>
    <row r="788" spans="2:24" ht="17.7" hidden="1" customHeight="1">
      <c r="B788" s="2" t="s">
        <v>26</v>
      </c>
      <c r="C788" s="2" t="s">
        <v>181</v>
      </c>
      <c r="D788" s="2" t="s">
        <v>1312</v>
      </c>
      <c r="E788" s="2" t="s">
        <v>38</v>
      </c>
      <c r="F788" s="2" t="s">
        <v>182</v>
      </c>
      <c r="G788" s="2" t="s">
        <v>209</v>
      </c>
      <c r="H788" s="57" t="str">
        <f>Table1[[#This Row],[Tabela]]&amp;Table1[[#This Row],[Campo]]</f>
        <v>modesg_param_sfcs_taxon_europeiazcliente</v>
      </c>
      <c r="I788" s="2" t="s">
        <v>619</v>
      </c>
      <c r="J788" s="55">
        <f>VLOOKUP(Table1[[#This Row],[Status]],Auxiliar!$B$16:$C$24,2,0)</f>
        <v>7</v>
      </c>
      <c r="K788" s="2" t="s">
        <v>1269</v>
      </c>
      <c r="L788" s="2" t="s">
        <v>1272</v>
      </c>
      <c r="M788" s="21" t="s">
        <v>1273</v>
      </c>
      <c r="N788" s="48">
        <v>45546</v>
      </c>
      <c r="O788" s="21">
        <f>INDEX(Auxiliar!$D$5:$F$13,MATCH(Table1[[#This Row],[Tipologia_Testes]],Auxiliar!$B$5:$B$13,0),MATCH(Table1[[#This Row],[Complexidade]],Auxiliar!$D$4:$F$4,0))</f>
        <v>0.1</v>
      </c>
      <c r="P788" s="2"/>
      <c r="Q788" s="2"/>
      <c r="R788" s="152">
        <v>45563</v>
      </c>
      <c r="S788" s="152"/>
      <c r="T788" s="152">
        <v>45563</v>
      </c>
      <c r="U788" s="152">
        <v>45603</v>
      </c>
      <c r="V788" s="152"/>
      <c r="W788" s="2">
        <f>VLOOKUP(Table1[[#This Row],[Status]],Auxiliar!$B$16:$D$24,3,0)*Table1[[#This Row],[Estimação (horas)]]</f>
        <v>2.5000000000000001E-2</v>
      </c>
      <c r="X788" s="2"/>
    </row>
    <row r="789" spans="2:24" ht="17.7" hidden="1" customHeight="1">
      <c r="B789" s="2" t="s">
        <v>26</v>
      </c>
      <c r="C789" s="2" t="s">
        <v>181</v>
      </c>
      <c r="D789" s="2" t="s">
        <v>1312</v>
      </c>
      <c r="E789" s="2" t="s">
        <v>38</v>
      </c>
      <c r="F789" s="2" t="s">
        <v>182</v>
      </c>
      <c r="G789" s="2" t="s">
        <v>210</v>
      </c>
      <c r="H789" s="57" t="str">
        <f>Table1[[#This Row],[Tabela]]&amp;Table1[[#This Row],[Campo]]</f>
        <v>modesg_param_sfcs_taxon_europeiazdeposit</v>
      </c>
      <c r="I789" s="2" t="s">
        <v>619</v>
      </c>
      <c r="J789" s="55">
        <f>VLOOKUP(Table1[[#This Row],[Status]],Auxiliar!$B$16:$C$24,2,0)</f>
        <v>7</v>
      </c>
      <c r="K789" s="2" t="s">
        <v>1277</v>
      </c>
      <c r="L789" s="2" t="s">
        <v>1272</v>
      </c>
      <c r="M789" s="21" t="s">
        <v>1273</v>
      </c>
      <c r="N789" s="48">
        <v>45546</v>
      </c>
      <c r="O789" s="21">
        <f>INDEX(Auxiliar!$D$5:$F$13,MATCH(Table1[[#This Row],[Tipologia_Testes]],Auxiliar!$B$5:$B$13,0),MATCH(Table1[[#This Row],[Complexidade]],Auxiliar!$D$4:$F$4,0))</f>
        <v>0.5</v>
      </c>
      <c r="P789" s="2"/>
      <c r="Q789" s="2"/>
      <c r="R789" s="152">
        <v>45563</v>
      </c>
      <c r="S789" s="152"/>
      <c r="T789" s="152">
        <v>45563</v>
      </c>
      <c r="U789" s="152">
        <v>45603</v>
      </c>
      <c r="V789" s="152"/>
      <c r="W789" s="2">
        <f>VLOOKUP(Table1[[#This Row],[Status]],Auxiliar!$B$16:$D$24,3,0)*Table1[[#This Row],[Estimação (horas)]]</f>
        <v>0.125</v>
      </c>
      <c r="X789" s="2"/>
    </row>
    <row r="790" spans="2:24" ht="17.7" hidden="1" customHeight="1">
      <c r="B790" s="2" t="s">
        <v>26</v>
      </c>
      <c r="C790" s="2" t="s">
        <v>181</v>
      </c>
      <c r="D790" s="2" t="s">
        <v>1312</v>
      </c>
      <c r="E790" s="2" t="s">
        <v>38</v>
      </c>
      <c r="F790" s="2" t="s">
        <v>182</v>
      </c>
      <c r="G790" s="2" t="s">
        <v>210</v>
      </c>
      <c r="H790" s="57" t="str">
        <f>Table1[[#This Row],[Tabela]]&amp;Table1[[#This Row],[Campo]]</f>
        <v>modesg_param_sfcs_taxon_europeiazdeposit</v>
      </c>
      <c r="I790" s="2" t="s">
        <v>619</v>
      </c>
      <c r="J790" s="55">
        <f>VLOOKUP(Table1[[#This Row],[Status]],Auxiliar!$B$16:$C$24,2,0)</f>
        <v>7</v>
      </c>
      <c r="K790" s="2" t="s">
        <v>1269</v>
      </c>
      <c r="L790" s="2" t="s">
        <v>1272</v>
      </c>
      <c r="M790" s="21" t="s">
        <v>1273</v>
      </c>
      <c r="N790" s="48">
        <v>45546</v>
      </c>
      <c r="O790" s="21">
        <f>INDEX(Auxiliar!$D$5:$F$13,MATCH(Table1[[#This Row],[Tipologia_Testes]],Auxiliar!$B$5:$B$13,0),MATCH(Table1[[#This Row],[Complexidade]],Auxiliar!$D$4:$F$4,0))</f>
        <v>0.1</v>
      </c>
      <c r="P790" s="2"/>
      <c r="Q790" s="2"/>
      <c r="R790" s="152">
        <v>45563</v>
      </c>
      <c r="S790" s="152"/>
      <c r="T790" s="152">
        <v>45563</v>
      </c>
      <c r="U790" s="152">
        <v>45603</v>
      </c>
      <c r="V790" s="152"/>
      <c r="W790" s="2">
        <f>VLOOKUP(Table1[[#This Row],[Status]],Auxiliar!$B$16:$D$24,3,0)*Table1[[#This Row],[Estimação (horas)]]</f>
        <v>2.5000000000000001E-2</v>
      </c>
      <c r="X790" s="2"/>
    </row>
    <row r="791" spans="2:24" ht="17.7" hidden="1" customHeight="1">
      <c r="B791" s="2" t="s">
        <v>26</v>
      </c>
      <c r="C791" s="2" t="s">
        <v>181</v>
      </c>
      <c r="D791" s="2" t="s">
        <v>1312</v>
      </c>
      <c r="E791" s="2" t="s">
        <v>38</v>
      </c>
      <c r="F791" s="2" t="s">
        <v>182</v>
      </c>
      <c r="G791" s="2" t="s">
        <v>211</v>
      </c>
      <c r="H791" s="57" t="str">
        <f>Table1[[#This Row],[Tabela]]&amp;Table1[[#This Row],[Campo]]</f>
        <v>modesg_param_sfcs_taxon_europeiaordem</v>
      </c>
      <c r="I791" s="2" t="s">
        <v>613</v>
      </c>
      <c r="J791" s="54">
        <f>VLOOKUP(Table1[[#This Row],[Status]],Auxiliar!$B$16:$C$24,2,0)</f>
        <v>0</v>
      </c>
      <c r="K791" s="2" t="s">
        <v>1277</v>
      </c>
      <c r="L791" s="2" t="s">
        <v>1272</v>
      </c>
      <c r="M791" s="21" t="s">
        <v>1273</v>
      </c>
      <c r="N791" s="48">
        <v>45561</v>
      </c>
      <c r="O791" s="21">
        <f>INDEX(Auxiliar!$D$5:$F$13,MATCH(Table1[[#This Row],[Tipologia_Testes]],Auxiliar!$B$5:$B$13,0),MATCH(Table1[[#This Row],[Complexidade]],Auxiliar!$D$4:$F$4,0))</f>
        <v>0.5</v>
      </c>
      <c r="P791" s="2" t="s">
        <v>1292</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1312</v>
      </c>
      <c r="E792" s="2" t="s">
        <v>38</v>
      </c>
      <c r="F792" s="2" t="s">
        <v>182</v>
      </c>
      <c r="G792" s="2" t="s">
        <v>211</v>
      </c>
      <c r="H792" s="57" t="str">
        <f>Table1[[#This Row],[Tabela]]&amp;Table1[[#This Row],[Campo]]</f>
        <v>modesg_param_sfcs_taxon_europeiaordem</v>
      </c>
      <c r="I792" s="2" t="s">
        <v>613</v>
      </c>
      <c r="J792" s="54">
        <f>VLOOKUP(Table1[[#This Row],[Status]],Auxiliar!$B$16:$C$24,2,0)</f>
        <v>0</v>
      </c>
      <c r="K792" s="2" t="s">
        <v>1269</v>
      </c>
      <c r="L792" s="2" t="s">
        <v>1272</v>
      </c>
      <c r="M792" s="21" t="s">
        <v>1273</v>
      </c>
      <c r="N792" s="48">
        <v>45561</v>
      </c>
      <c r="O792" s="21">
        <f>INDEX(Auxiliar!$D$5:$F$13,MATCH(Table1[[#This Row],[Tipologia_Testes]],Auxiliar!$B$5:$B$13,0),MATCH(Table1[[#This Row],[Complexidade]],Auxiliar!$D$4:$F$4,0))</f>
        <v>0.1</v>
      </c>
      <c r="P792" s="2" t="s">
        <v>1292</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1312</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1277</v>
      </c>
      <c r="L793" s="2" t="s">
        <v>1272</v>
      </c>
      <c r="M793" s="21" t="s">
        <v>1273</v>
      </c>
      <c r="N793" s="48">
        <v>45561</v>
      </c>
      <c r="O793" s="21">
        <f>INDEX(Auxiliar!$D$5:$F$13,MATCH(Table1[[#This Row],[Tipologia_Testes]],Auxiliar!$B$5:$B$13,0),MATCH(Table1[[#This Row],[Complexidade]],Auxiliar!$D$4:$F$4,0))</f>
        <v>0.5</v>
      </c>
      <c r="P793" s="2" t="s">
        <v>1292</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1312</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1269</v>
      </c>
      <c r="L794" s="2" t="s">
        <v>1272</v>
      </c>
      <c r="M794" s="21" t="s">
        <v>1273</v>
      </c>
      <c r="N794" s="48">
        <v>45561</v>
      </c>
      <c r="O794" s="21">
        <f>INDEX(Auxiliar!$D$5:$F$13,MATCH(Table1[[#This Row],[Tipologia_Testes]],Auxiliar!$B$5:$B$13,0),MATCH(Table1[[#This Row],[Complexidade]],Auxiliar!$D$4:$F$4,0))</f>
        <v>0.1</v>
      </c>
      <c r="P794" s="2" t="s">
        <v>1292</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1319</v>
      </c>
      <c r="E795" s="2" t="s">
        <v>38</v>
      </c>
      <c r="F795" s="13" t="s">
        <v>213</v>
      </c>
      <c r="G795" s="13" t="s">
        <v>38</v>
      </c>
      <c r="H795" s="58" t="str">
        <f>Table1[[#This Row],[Tabela]]&amp;Table1[[#This Row],[Campo]]</f>
        <v>modesg_inp_emss_vclsn.a.</v>
      </c>
      <c r="I795" s="2" t="s">
        <v>614</v>
      </c>
      <c r="J795" s="46">
        <f>VLOOKUP(Table1[[#This Row],[Status]],Auxiliar!$B$16:$C$24,2,0)</f>
        <v>1</v>
      </c>
      <c r="K795" s="21" t="s">
        <v>1263</v>
      </c>
      <c r="L795" s="21" t="s">
        <v>1272</v>
      </c>
      <c r="M795" s="21" t="s">
        <v>1273</v>
      </c>
      <c r="N795" s="48">
        <v>45546</v>
      </c>
      <c r="O795" s="21">
        <f>INDEX(Auxiliar!$D$5:$F$13,MATCH(Table1[[#This Row],[Tipologia_Testes]],Auxiliar!$B$5:$B$13,0),MATCH(Table1[[#This Row],[Complexidade]],Auxiliar!$D$4:$F$4,0))</f>
        <v>8</v>
      </c>
      <c r="P795" s="2" t="s">
        <v>1320</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1319</v>
      </c>
      <c r="E796" s="2" t="s">
        <v>38</v>
      </c>
      <c r="F796" s="13" t="s">
        <v>213</v>
      </c>
      <c r="G796" s="13" t="s">
        <v>38</v>
      </c>
      <c r="H796" s="58" t="str">
        <f>Table1[[#This Row],[Tabela]]&amp;Table1[[#This Row],[Campo]]</f>
        <v>modesg_inp_emss_vclsn.a.</v>
      </c>
      <c r="I796" s="2" t="s">
        <v>614</v>
      </c>
      <c r="J796" s="46">
        <f>VLOOKUP(Table1[[#This Row],[Status]],Auxiliar!$B$16:$C$24,2,0)</f>
        <v>1</v>
      </c>
      <c r="K796" s="21" t="s">
        <v>1313</v>
      </c>
      <c r="L796" s="21" t="s">
        <v>1272</v>
      </c>
      <c r="M796" s="21" t="s">
        <v>1273</v>
      </c>
      <c r="N796" s="48">
        <v>45546</v>
      </c>
      <c r="O796" s="21">
        <f>INDEX(Auxiliar!$D$5:$F$13,MATCH(Table1[[#This Row],[Tipologia_Testes]],Auxiliar!$B$5:$B$13,0),MATCH(Table1[[#This Row],[Complexidade]],Auxiliar!$D$4:$F$4,0))</f>
        <v>0.5</v>
      </c>
      <c r="P796" s="2" t="s">
        <v>1321</v>
      </c>
      <c r="Q796" s="2" t="s">
        <v>1322</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1319</v>
      </c>
      <c r="E797" s="2" t="s">
        <v>38</v>
      </c>
      <c r="F797" s="13" t="s">
        <v>214</v>
      </c>
      <c r="G797" s="13" t="s">
        <v>38</v>
      </c>
      <c r="H797" s="58" t="str">
        <f>Table1[[#This Row],[Tabela]]&amp;Table1[[#This Row],[Campo]]</f>
        <v>modesg_inp_km_medios_emss_vclsn.a.</v>
      </c>
      <c r="I797" s="2" t="s">
        <v>614</v>
      </c>
      <c r="J797" s="46">
        <f>VLOOKUP(Table1[[#This Row],[Status]],Auxiliar!$B$16:$C$24,2,0)</f>
        <v>1</v>
      </c>
      <c r="K797" s="21" t="s">
        <v>1263</v>
      </c>
      <c r="L797" s="22"/>
      <c r="M797" s="21" t="s">
        <v>1273</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1319</v>
      </c>
      <c r="E798" s="2" t="s">
        <v>38</v>
      </c>
      <c r="F798" s="13" t="s">
        <v>214</v>
      </c>
      <c r="G798" s="13" t="s">
        <v>38</v>
      </c>
      <c r="H798" s="58" t="str">
        <f>Table1[[#This Row],[Tabela]]&amp;Table1[[#This Row],[Campo]]</f>
        <v>modesg_inp_km_medios_emss_vclsn.a.</v>
      </c>
      <c r="I798" s="2" t="s">
        <v>614</v>
      </c>
      <c r="J798" s="46">
        <f>VLOOKUP(Table1[[#This Row],[Status]],Auxiliar!$B$16:$C$24,2,0)</f>
        <v>1</v>
      </c>
      <c r="K798" s="21" t="s">
        <v>1313</v>
      </c>
      <c r="L798" s="22"/>
      <c r="M798" s="21" t="s">
        <v>1273</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1323</v>
      </c>
      <c r="E799" s="2" t="s">
        <v>38</v>
      </c>
      <c r="F799" s="13" t="s">
        <v>215</v>
      </c>
      <c r="G799" s="13" t="s">
        <v>38</v>
      </c>
      <c r="H799" s="58" t="str">
        <f>Table1[[#This Row],[Tabela]]&amp;Table1[[#This Row],[Campo]]</f>
        <v>modesg_inp_empr_excl_parisn.a.</v>
      </c>
      <c r="I799" s="2" t="s">
        <v>614</v>
      </c>
      <c r="J799" s="46">
        <f>VLOOKUP(Table1[[#This Row],[Status]],Auxiliar!$B$16:$C$24,2,0)</f>
        <v>1</v>
      </c>
      <c r="K799" s="21" t="s">
        <v>1263</v>
      </c>
      <c r="L799" s="22"/>
      <c r="M799" s="21" t="s">
        <v>1273</v>
      </c>
      <c r="N799" s="48">
        <v>45491</v>
      </c>
      <c r="O799" s="21">
        <f>INDEX(Auxiliar!$D$5:$F$13,MATCH(Table1[[#This Row],[Tipologia_Testes]],Auxiliar!$B$5:$B$13,0),MATCH(Table1[[#This Row],[Complexidade]],Auxiliar!$D$4:$F$4,0))</f>
        <v>8</v>
      </c>
      <c r="P799" s="2" t="s">
        <v>1324</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1323</v>
      </c>
      <c r="E800" s="2" t="s">
        <v>38</v>
      </c>
      <c r="F800" s="13" t="s">
        <v>215</v>
      </c>
      <c r="G800" s="13" t="s">
        <v>38</v>
      </c>
      <c r="H800" s="58" t="str">
        <f>Table1[[#This Row],[Tabela]]&amp;Table1[[#This Row],[Campo]]</f>
        <v>modesg_inp_empr_excl_parisn.a.</v>
      </c>
      <c r="I800" s="2" t="s">
        <v>614</v>
      </c>
      <c r="J800" s="46">
        <f>VLOOKUP(Table1[[#This Row],[Status]],Auxiliar!$B$16:$C$24,2,0)</f>
        <v>1</v>
      </c>
      <c r="K800" s="21" t="s">
        <v>1313</v>
      </c>
      <c r="L800" s="22"/>
      <c r="M800" s="21" t="s">
        <v>1273</v>
      </c>
      <c r="N800" s="48">
        <v>45491</v>
      </c>
      <c r="O800" s="21">
        <f>INDEX(Auxiliar!$D$5:$F$13,MATCH(Table1[[#This Row],[Tipologia_Testes]],Auxiliar!$B$5:$B$13,0),MATCH(Table1[[#This Row],[Complexidade]],Auxiliar!$D$4:$F$4,0))</f>
        <v>0.5</v>
      </c>
      <c r="P800" s="2" t="s">
        <v>1325</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1326</v>
      </c>
      <c r="E801" s="2" t="s">
        <v>38</v>
      </c>
      <c r="F801" s="13" t="s">
        <v>216</v>
      </c>
      <c r="G801" s="13" t="s">
        <v>38</v>
      </c>
      <c r="H801" s="58" t="str">
        <f>Table1[[#This Row],[Tabela]]&amp;Table1[[#This Row],[Campo]]</f>
        <v>modesg_inp_nfrd_alinhamento_taxn.a.</v>
      </c>
      <c r="I801" s="2" t="s">
        <v>614</v>
      </c>
      <c r="J801" s="46">
        <f>VLOOKUP(Table1[[#This Row],[Status]],Auxiliar!$B$16:$C$24,2,0)</f>
        <v>1</v>
      </c>
      <c r="K801" s="21" t="s">
        <v>1263</v>
      </c>
      <c r="L801" s="22"/>
      <c r="M801" s="21" t="s">
        <v>1273</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1326</v>
      </c>
      <c r="E802" s="2" t="s">
        <v>38</v>
      </c>
      <c r="F802" s="13" t="s">
        <v>216</v>
      </c>
      <c r="G802" s="13" t="s">
        <v>38</v>
      </c>
      <c r="H802" s="58" t="str">
        <f>Table1[[#This Row],[Tabela]]&amp;Table1[[#This Row],[Campo]]</f>
        <v>modesg_inp_nfrd_alinhamento_taxn.a.</v>
      </c>
      <c r="I802" s="2" t="s">
        <v>614</v>
      </c>
      <c r="J802" s="46">
        <f>VLOOKUP(Table1[[#This Row],[Status]],Auxiliar!$B$16:$C$24,2,0)</f>
        <v>1</v>
      </c>
      <c r="K802" s="21" t="s">
        <v>1313</v>
      </c>
      <c r="L802" s="22"/>
      <c r="M802" s="21" t="s">
        <v>1273</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1327</v>
      </c>
      <c r="E803" s="2" t="s">
        <v>38</v>
      </c>
      <c r="F803" s="13" t="s">
        <v>217</v>
      </c>
      <c r="G803" s="13" t="s">
        <v>38</v>
      </c>
      <c r="H803" s="58" t="str">
        <f>Table1[[#This Row],[Tabela]]&amp;Table1[[#This Row],[Campo]]</f>
        <v>modesg_inp_risco_fisicon.a.</v>
      </c>
      <c r="I803" s="2" t="s">
        <v>614</v>
      </c>
      <c r="J803" s="46">
        <f>VLOOKUP(Table1[[#This Row],[Status]],Auxiliar!$B$16:$C$24,2,0)</f>
        <v>1</v>
      </c>
      <c r="K803" s="21" t="s">
        <v>1263</v>
      </c>
      <c r="L803" s="21" t="s">
        <v>1272</v>
      </c>
      <c r="M803" s="21" t="s">
        <v>1273</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1327</v>
      </c>
      <c r="E804" s="2" t="s">
        <v>38</v>
      </c>
      <c r="F804" s="13" t="s">
        <v>217</v>
      </c>
      <c r="G804" s="13" t="s">
        <v>38</v>
      </c>
      <c r="H804" s="58" t="str">
        <f>Table1[[#This Row],[Tabela]]&amp;Table1[[#This Row],[Campo]]</f>
        <v>modesg_inp_risco_fisicon.a.</v>
      </c>
      <c r="I804" s="2" t="s">
        <v>614</v>
      </c>
      <c r="J804" s="46">
        <f>VLOOKUP(Table1[[#This Row],[Status]],Auxiliar!$B$16:$C$24,2,0)</f>
        <v>1</v>
      </c>
      <c r="K804" s="21" t="s">
        <v>1313</v>
      </c>
      <c r="L804" s="21" t="s">
        <v>1264</v>
      </c>
      <c r="M804" s="21" t="s">
        <v>1273</v>
      </c>
      <c r="N804" s="48">
        <v>45485</v>
      </c>
      <c r="O804" s="21">
        <f>INDEX(Auxiliar!$D$5:$F$13,MATCH(Table1[[#This Row],[Tipologia_Testes]],Auxiliar!$B$5:$B$13,0),MATCH(Table1[[#This Row],[Complexidade]],Auxiliar!$D$4:$F$4,0))</f>
        <v>0.5</v>
      </c>
      <c r="P804" s="2" t="s">
        <v>1325</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1319</v>
      </c>
      <c r="E805" s="2" t="s">
        <v>38</v>
      </c>
      <c r="F805" s="13" t="s">
        <v>218</v>
      </c>
      <c r="G805" s="13" t="s">
        <v>38</v>
      </c>
      <c r="H805" s="58" t="str">
        <f>Table1[[#This Row],[Tabela]]&amp;Table1[[#This Row],[Campo]]</f>
        <v>modesg_inp_emss_scibn.a.</v>
      </c>
      <c r="I805" s="2" t="s">
        <v>614</v>
      </c>
      <c r="J805" s="46">
        <f>VLOOKUP(Table1[[#This Row],[Status]],Auxiliar!$B$16:$C$24,2,0)</f>
        <v>1</v>
      </c>
      <c r="K805" s="21" t="s">
        <v>1263</v>
      </c>
      <c r="L805" s="21" t="s">
        <v>1272</v>
      </c>
      <c r="M805" s="21" t="s">
        <v>1273</v>
      </c>
      <c r="N805" s="48">
        <v>45490</v>
      </c>
      <c r="O805" s="21">
        <f>INDEX(Auxiliar!$D$5:$F$13,MATCH(Table1[[#This Row],[Tipologia_Testes]],Auxiliar!$B$5:$B$13,0),MATCH(Table1[[#This Row],[Complexidade]],Auxiliar!$D$4:$F$4,0))</f>
        <v>8</v>
      </c>
      <c r="P805" s="2"/>
      <c r="Q805" s="2" t="s">
        <v>1322</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1319</v>
      </c>
      <c r="E806" s="2" t="s">
        <v>38</v>
      </c>
      <c r="F806" s="13" t="s">
        <v>218</v>
      </c>
      <c r="G806" s="13" t="s">
        <v>38</v>
      </c>
      <c r="H806" s="58" t="str">
        <f>Table1[[#This Row],[Tabela]]&amp;Table1[[#This Row],[Campo]]</f>
        <v>modesg_inp_emss_scibn.a.</v>
      </c>
      <c r="I806" s="2" t="s">
        <v>614</v>
      </c>
      <c r="J806" s="46">
        <f>VLOOKUP(Table1[[#This Row],[Status]],Auxiliar!$B$16:$C$24,2,0)</f>
        <v>1</v>
      </c>
      <c r="K806" s="21" t="s">
        <v>1313</v>
      </c>
      <c r="L806" s="21" t="s">
        <v>1264</v>
      </c>
      <c r="M806" s="21" t="s">
        <v>1273</v>
      </c>
      <c r="N806" s="48">
        <v>45490</v>
      </c>
      <c r="O806" s="21">
        <f>INDEX(Auxiliar!$D$5:$F$13,MATCH(Table1[[#This Row],[Tipologia_Testes]],Auxiliar!$B$5:$B$13,0),MATCH(Table1[[#This Row],[Complexidade]],Auxiliar!$D$4:$F$4,0))</f>
        <v>0.5</v>
      </c>
      <c r="P806" s="2"/>
      <c r="Q806" s="2" t="s">
        <v>1322</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1319</v>
      </c>
      <c r="E807" s="2" t="s">
        <v>38</v>
      </c>
      <c r="F807" s="13" t="s">
        <v>219</v>
      </c>
      <c r="G807" s="13" t="s">
        <v>38</v>
      </c>
      <c r="H807" s="58" t="str">
        <f>Table1[[#This Row],[Tabela]]&amp;Table1[[#This Row],[Campo]]</f>
        <v>modesg_inp_emss_nacen.a.</v>
      </c>
      <c r="I807" s="2" t="s">
        <v>614</v>
      </c>
      <c r="J807" s="46">
        <f>VLOOKUP(Table1[[#This Row],[Status]],Auxiliar!$B$16:$C$24,2,0)</f>
        <v>1</v>
      </c>
      <c r="K807" s="21" t="s">
        <v>1263</v>
      </c>
      <c r="L807" s="21" t="s">
        <v>1272</v>
      </c>
      <c r="M807" s="21" t="s">
        <v>1273</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1319</v>
      </c>
      <c r="E808" s="2" t="s">
        <v>38</v>
      </c>
      <c r="F808" s="13" t="s">
        <v>219</v>
      </c>
      <c r="G808" s="13" t="s">
        <v>38</v>
      </c>
      <c r="H808" s="58" t="str">
        <f>Table1[[#This Row],[Tabela]]&amp;Table1[[#This Row],[Campo]]</f>
        <v>modesg_inp_emss_nacen.a.</v>
      </c>
      <c r="I808" s="2" t="s">
        <v>614</v>
      </c>
      <c r="J808" s="46">
        <f>VLOOKUP(Table1[[#This Row],[Status]],Auxiliar!$B$16:$C$24,2,0)</f>
        <v>1</v>
      </c>
      <c r="K808" s="21" t="s">
        <v>1313</v>
      </c>
      <c r="L808" s="21" t="s">
        <v>1264</v>
      </c>
      <c r="M808" s="21" t="s">
        <v>1273</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1319</v>
      </c>
      <c r="E809" s="2" t="s">
        <v>38</v>
      </c>
      <c r="F809" s="13" t="s">
        <v>220</v>
      </c>
      <c r="G809" s="13" t="s">
        <v>38</v>
      </c>
      <c r="H809" s="58" t="str">
        <f>Table1[[#This Row],[Tabela]]&amp;Table1[[#This Row],[Campo]]</f>
        <v>modesg_inp_emss_bens_imoveisn.a.</v>
      </c>
      <c r="I809" s="2" t="s">
        <v>614</v>
      </c>
      <c r="J809" s="46">
        <f>VLOOKUP(Table1[[#This Row],[Status]],Auxiliar!$B$16:$C$24,2,0)</f>
        <v>1</v>
      </c>
      <c r="K809" s="21" t="s">
        <v>1263</v>
      </c>
      <c r="L809" s="21" t="s">
        <v>1272</v>
      </c>
      <c r="M809" s="21" t="s">
        <v>1273</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1319</v>
      </c>
      <c r="E810" s="2" t="s">
        <v>38</v>
      </c>
      <c r="F810" s="13" t="s">
        <v>220</v>
      </c>
      <c r="G810" s="13" t="s">
        <v>38</v>
      </c>
      <c r="H810" s="58" t="str">
        <f>Table1[[#This Row],[Tabela]]&amp;Table1[[#This Row],[Campo]]</f>
        <v>modesg_inp_emss_bens_imoveisn.a.</v>
      </c>
      <c r="I810" s="2" t="s">
        <v>614</v>
      </c>
      <c r="J810" s="46">
        <f>VLOOKUP(Table1[[#This Row],[Status]],Auxiliar!$B$16:$C$24,2,0)</f>
        <v>1</v>
      </c>
      <c r="K810" s="21" t="s">
        <v>1313</v>
      </c>
      <c r="L810" s="21" t="s">
        <v>1264</v>
      </c>
      <c r="M810" s="21" t="s">
        <v>1273</v>
      </c>
      <c r="N810" s="48">
        <v>45546</v>
      </c>
      <c r="O810" s="21">
        <f>INDEX(Auxiliar!$D$5:$F$13,MATCH(Table1[[#This Row],[Tipologia_Testes]],Auxiliar!$B$5:$B$13,0),MATCH(Table1[[#This Row],[Complexidade]],Auxiliar!$D$4:$F$4,0))</f>
        <v>0.5</v>
      </c>
      <c r="P810" s="2" t="s">
        <v>1328</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1319</v>
      </c>
      <c r="E811" s="2" t="s">
        <v>38</v>
      </c>
      <c r="F811" s="13" t="s">
        <v>213</v>
      </c>
      <c r="G811" s="13" t="s">
        <v>208</v>
      </c>
      <c r="H811" s="58" t="str">
        <f>Table1[[#This Row],[Tabela]]&amp;Table1[[#This Row],[Campo]]</f>
        <v>modesg_inp_emss_vclsref_date</v>
      </c>
      <c r="I811" s="2" t="s">
        <v>614</v>
      </c>
      <c r="J811" s="46">
        <f>VLOOKUP(Table1[[#This Row],[Status]],Auxiliar!$B$16:$C$24,2,0)</f>
        <v>1</v>
      </c>
      <c r="K811" s="21" t="s">
        <v>1277</v>
      </c>
      <c r="L811" s="21" t="s">
        <v>1272</v>
      </c>
      <c r="M811" s="21" t="s">
        <v>1274</v>
      </c>
      <c r="N811" s="48">
        <v>45546</v>
      </c>
      <c r="O811" s="21">
        <f>INDEX(Auxiliar!$D$5:$F$13,MATCH(Table1[[#This Row],[Tipologia_Testes]],Auxiliar!$B$5:$B$13,0),MATCH(Table1[[#This Row],[Complexidade]],Auxiliar!$D$4:$F$4,0))</f>
        <v>0.5</v>
      </c>
      <c r="P811" s="2" t="s">
        <v>1329</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1319</v>
      </c>
      <c r="E812" s="2" t="s">
        <v>38</v>
      </c>
      <c r="F812" s="13" t="s">
        <v>213</v>
      </c>
      <c r="G812" s="13" t="s">
        <v>221</v>
      </c>
      <c r="H812" s="58" t="str">
        <f>Table1[[#This Row],[Tabela]]&amp;Table1[[#This Row],[Campo]]</f>
        <v>modesg_inp_emss_vclsnome_regiao</v>
      </c>
      <c r="I812" s="2" t="s">
        <v>614</v>
      </c>
      <c r="J812" s="46">
        <f>VLOOKUP(Table1[[#This Row],[Status]],Auxiliar!$B$16:$C$24,2,0)</f>
        <v>1</v>
      </c>
      <c r="K812" s="21" t="s">
        <v>1269</v>
      </c>
      <c r="L812" s="21" t="s">
        <v>1264</v>
      </c>
      <c r="M812" s="21" t="s">
        <v>1274</v>
      </c>
      <c r="N812" s="48">
        <v>45546</v>
      </c>
      <c r="O812" s="21">
        <f>INDEX(Auxiliar!$D$5:$F$13,MATCH(Table1[[#This Row],[Tipologia_Testes]],Auxiliar!$B$5:$B$13,0),MATCH(Table1[[#This Row],[Complexidade]],Auxiliar!$D$4:$F$4,0))</f>
        <v>0.1</v>
      </c>
      <c r="P812" s="2" t="s">
        <v>1330</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1319</v>
      </c>
      <c r="E813" s="2" t="s">
        <v>38</v>
      </c>
      <c r="F813" s="13" t="s">
        <v>213</v>
      </c>
      <c r="G813" s="13" t="s">
        <v>221</v>
      </c>
      <c r="H813" s="58" t="str">
        <f>Table1[[#This Row],[Tabela]]&amp;Table1[[#This Row],[Campo]]</f>
        <v>modesg_inp_emss_vclsnome_regiao</v>
      </c>
      <c r="I813" s="2" t="s">
        <v>614</v>
      </c>
      <c r="J813" s="46">
        <f>VLOOKUP(Table1[[#This Row],[Status]],Auxiliar!$B$16:$C$24,2,0)</f>
        <v>1</v>
      </c>
      <c r="K813" s="21" t="s">
        <v>1277</v>
      </c>
      <c r="L813" s="21" t="s">
        <v>1264</v>
      </c>
      <c r="M813" s="21" t="s">
        <v>1274</v>
      </c>
      <c r="N813" s="48">
        <v>45546</v>
      </c>
      <c r="O813" s="21">
        <f>INDEX(Auxiliar!$D$5:$F$13,MATCH(Table1[[#This Row],[Tipologia_Testes]],Auxiliar!$B$5:$B$13,0),MATCH(Table1[[#This Row],[Complexidade]],Auxiliar!$D$4:$F$4,0))</f>
        <v>0.5</v>
      </c>
      <c r="P813" s="23" t="s">
        <v>1331</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1319</v>
      </c>
      <c r="E814" s="2" t="s">
        <v>38</v>
      </c>
      <c r="F814" s="13" t="s">
        <v>213</v>
      </c>
      <c r="G814" s="13" t="s">
        <v>222</v>
      </c>
      <c r="H814" s="58" t="str">
        <f>Table1[[#This Row],[Tabela]]&amp;Table1[[#This Row],[Campo]]</f>
        <v>modesg_inp_emss_vclsnome_pais</v>
      </c>
      <c r="I814" s="2" t="s">
        <v>614</v>
      </c>
      <c r="J814" s="46">
        <f>VLOOKUP(Table1[[#This Row],[Status]],Auxiliar!$B$16:$C$24,2,0)</f>
        <v>1</v>
      </c>
      <c r="K814" s="21" t="s">
        <v>1269</v>
      </c>
      <c r="L814" s="2" t="s">
        <v>1264</v>
      </c>
      <c r="M814" s="21" t="s">
        <v>1274</v>
      </c>
      <c r="N814" s="48">
        <v>45546</v>
      </c>
      <c r="O814" s="21">
        <f>INDEX(Auxiliar!$D$5:$F$13,MATCH(Table1[[#This Row],[Tipologia_Testes]],Auxiliar!$B$5:$B$13,0),MATCH(Table1[[#This Row],[Complexidade]],Auxiliar!$D$4:$F$4,0))</f>
        <v>0.1</v>
      </c>
      <c r="P814" s="2" t="s">
        <v>1330</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1319</v>
      </c>
      <c r="E815" s="2" t="s">
        <v>38</v>
      </c>
      <c r="F815" s="13" t="s">
        <v>213</v>
      </c>
      <c r="G815" s="13" t="s">
        <v>222</v>
      </c>
      <c r="H815" s="58" t="str">
        <f>Table1[[#This Row],[Tabela]]&amp;Table1[[#This Row],[Campo]]</f>
        <v>modesg_inp_emss_vclsnome_pais</v>
      </c>
      <c r="I815" s="2" t="s">
        <v>614</v>
      </c>
      <c r="J815" s="46">
        <f>VLOOKUP(Table1[[#This Row],[Status]],Auxiliar!$B$16:$C$24,2,0)</f>
        <v>1</v>
      </c>
      <c r="K815" s="21" t="s">
        <v>1277</v>
      </c>
      <c r="L815" s="2" t="s">
        <v>1264</v>
      </c>
      <c r="M815" s="21" t="s">
        <v>1274</v>
      </c>
      <c r="N815" s="48">
        <v>45546</v>
      </c>
      <c r="O815" s="21">
        <f>INDEX(Auxiliar!$D$5:$F$13,MATCH(Table1[[#This Row],[Tipologia_Testes]],Auxiliar!$B$5:$B$13,0),MATCH(Table1[[#This Row],[Complexidade]],Auxiliar!$D$4:$F$4,0))</f>
        <v>0.5</v>
      </c>
      <c r="P815" s="23" t="s">
        <v>1331</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1319</v>
      </c>
      <c r="E816" s="2" t="s">
        <v>38</v>
      </c>
      <c r="F816" s="13" t="s">
        <v>213</v>
      </c>
      <c r="G816" s="13" t="s">
        <v>223</v>
      </c>
      <c r="H816" s="58" t="str">
        <f>Table1[[#This Row],[Tabela]]&amp;Table1[[#This Row],[Campo]]</f>
        <v>modesg_inp_emss_vclsnome_estado</v>
      </c>
      <c r="I816" s="2" t="s">
        <v>614</v>
      </c>
      <c r="J816" s="46">
        <f>VLOOKUP(Table1[[#This Row],[Status]],Auxiliar!$B$16:$C$24,2,0)</f>
        <v>1</v>
      </c>
      <c r="K816" s="21" t="s">
        <v>1277</v>
      </c>
      <c r="L816" s="21" t="s">
        <v>1272</v>
      </c>
      <c r="M816" s="21" t="s">
        <v>1274</v>
      </c>
      <c r="N816" s="48">
        <v>45546</v>
      </c>
      <c r="O816" s="21">
        <f>INDEX(Auxiliar!$D$5:$F$13,MATCH(Table1[[#This Row],[Tipologia_Testes]],Auxiliar!$B$5:$B$13,0),MATCH(Table1[[#This Row],[Complexidade]],Auxiliar!$D$4:$F$4,0))</f>
        <v>0.5</v>
      </c>
      <c r="P816" s="2" t="s">
        <v>1329</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1319</v>
      </c>
      <c r="E817" s="2" t="s">
        <v>38</v>
      </c>
      <c r="F817" s="13" t="s">
        <v>213</v>
      </c>
      <c r="G817" s="13" t="s">
        <v>224</v>
      </c>
      <c r="H817" s="58" t="str">
        <f>Table1[[#This Row],[Tabela]]&amp;Table1[[#This Row],[Campo]]</f>
        <v>modesg_inp_emss_vclstipo_veiculo</v>
      </c>
      <c r="I817" s="2" t="s">
        <v>614</v>
      </c>
      <c r="J817" s="46">
        <f>VLOOKUP(Table1[[#This Row],[Status]],Auxiliar!$B$16:$C$24,2,0)</f>
        <v>1</v>
      </c>
      <c r="K817" s="21" t="s">
        <v>1269</v>
      </c>
      <c r="L817" s="21" t="s">
        <v>1272</v>
      </c>
      <c r="M817" s="21" t="s">
        <v>1274</v>
      </c>
      <c r="N817" s="48">
        <v>45546</v>
      </c>
      <c r="O817" s="21">
        <f>INDEX(Auxiliar!$D$5:$F$13,MATCH(Table1[[#This Row],[Tipologia_Testes]],Auxiliar!$B$5:$B$13,0),MATCH(Table1[[#This Row],[Complexidade]],Auxiliar!$D$4:$F$4,0))</f>
        <v>0.1</v>
      </c>
      <c r="P817" s="2" t="s">
        <v>1330</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1319</v>
      </c>
      <c r="E818" s="2" t="s">
        <v>38</v>
      </c>
      <c r="F818" s="13" t="s">
        <v>213</v>
      </c>
      <c r="G818" s="13" t="s">
        <v>224</v>
      </c>
      <c r="H818" s="58" t="str">
        <f>Table1[[#This Row],[Tabela]]&amp;Table1[[#This Row],[Campo]]</f>
        <v>modesg_inp_emss_vclstipo_veiculo</v>
      </c>
      <c r="I818" s="2" t="s">
        <v>614</v>
      </c>
      <c r="J818" s="46">
        <f>VLOOKUP(Table1[[#This Row],[Status]],Auxiliar!$B$16:$C$24,2,0)</f>
        <v>1</v>
      </c>
      <c r="K818" s="21" t="s">
        <v>1277</v>
      </c>
      <c r="L818" s="21" t="s">
        <v>1272</v>
      </c>
      <c r="M818" s="21" t="s">
        <v>1274</v>
      </c>
      <c r="N818" s="48">
        <v>45546</v>
      </c>
      <c r="O818" s="21">
        <f>INDEX(Auxiliar!$D$5:$F$13,MATCH(Table1[[#This Row],[Tipologia_Testes]],Auxiliar!$B$5:$B$13,0),MATCH(Table1[[#This Row],[Complexidade]],Auxiliar!$D$4:$F$4,0))</f>
        <v>0.5</v>
      </c>
      <c r="P818" s="2" t="s">
        <v>1329</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1319</v>
      </c>
      <c r="E819" s="2" t="s">
        <v>38</v>
      </c>
      <c r="F819" s="13" t="s">
        <v>213</v>
      </c>
      <c r="G819" s="13" t="s">
        <v>225</v>
      </c>
      <c r="H819" s="58" t="str">
        <f>Table1[[#This Row],[Tabela]]&amp;Table1[[#This Row],[Campo]]</f>
        <v>modesg_inp_emss_vclstipo_motor</v>
      </c>
      <c r="I819" s="2" t="s">
        <v>614</v>
      </c>
      <c r="J819" s="46">
        <f>VLOOKUP(Table1[[#This Row],[Status]],Auxiliar!$B$16:$C$24,2,0)</f>
        <v>1</v>
      </c>
      <c r="K819" s="21" t="s">
        <v>1269</v>
      </c>
      <c r="L819" s="21" t="s">
        <v>1272</v>
      </c>
      <c r="M819" s="21" t="s">
        <v>1274</v>
      </c>
      <c r="N819" s="48">
        <v>45546</v>
      </c>
      <c r="O819" s="21">
        <f>INDEX(Auxiliar!$D$5:$F$13,MATCH(Table1[[#This Row],[Tipologia_Testes]],Auxiliar!$B$5:$B$13,0),MATCH(Table1[[#This Row],[Complexidade]],Auxiliar!$D$4:$F$4,0))</f>
        <v>0.1</v>
      </c>
      <c r="P819" s="2" t="s">
        <v>1330</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1319</v>
      </c>
      <c r="E820" s="2" t="s">
        <v>38</v>
      </c>
      <c r="F820" s="13" t="s">
        <v>213</v>
      </c>
      <c r="G820" s="13" t="s">
        <v>225</v>
      </c>
      <c r="H820" s="58" t="str">
        <f>Table1[[#This Row],[Tabela]]&amp;Table1[[#This Row],[Campo]]</f>
        <v>modesg_inp_emss_vclstipo_motor</v>
      </c>
      <c r="I820" s="2" t="s">
        <v>614</v>
      </c>
      <c r="J820" s="46">
        <f>VLOOKUP(Table1[[#This Row],[Status]],Auxiliar!$B$16:$C$24,2,0)</f>
        <v>1</v>
      </c>
      <c r="K820" s="21" t="s">
        <v>1277</v>
      </c>
      <c r="L820" s="21" t="s">
        <v>1272</v>
      </c>
      <c r="M820" s="21" t="s">
        <v>1274</v>
      </c>
      <c r="N820" s="48">
        <v>45546</v>
      </c>
      <c r="O820" s="21">
        <f>INDEX(Auxiliar!$D$5:$F$13,MATCH(Table1[[#This Row],[Tipologia_Testes]],Auxiliar!$B$5:$B$13,0),MATCH(Table1[[#This Row],[Complexidade]],Auxiliar!$D$4:$F$4,0))</f>
        <v>0.5</v>
      </c>
      <c r="P820" s="2" t="s">
        <v>1329</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1319</v>
      </c>
      <c r="E821" s="2" t="s">
        <v>38</v>
      </c>
      <c r="F821" s="13" t="s">
        <v>213</v>
      </c>
      <c r="G821" s="13" t="s">
        <v>226</v>
      </c>
      <c r="H821" s="58" t="str">
        <f>Table1[[#This Row],[Tabela]]&amp;Table1[[#This Row],[Campo]]</f>
        <v>modesg_inp_emss_vclsmarca</v>
      </c>
      <c r="I821" s="2" t="s">
        <v>614</v>
      </c>
      <c r="J821" s="46">
        <f>VLOOKUP(Table1[[#This Row],[Status]],Auxiliar!$B$16:$C$24,2,0)</f>
        <v>1</v>
      </c>
      <c r="K821" s="21" t="s">
        <v>1269</v>
      </c>
      <c r="L821" s="2" t="s">
        <v>1264</v>
      </c>
      <c r="M821" s="21" t="s">
        <v>1274</v>
      </c>
      <c r="N821" s="48">
        <v>45546</v>
      </c>
      <c r="O821" s="21">
        <f>INDEX(Auxiliar!$D$5:$F$13,MATCH(Table1[[#This Row],[Tipologia_Testes]],Auxiliar!$B$5:$B$13,0),MATCH(Table1[[#This Row],[Complexidade]],Auxiliar!$D$4:$F$4,0))</f>
        <v>0.1</v>
      </c>
      <c r="P821" s="2" t="s">
        <v>1330</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1319</v>
      </c>
      <c r="E822" s="2" t="s">
        <v>38</v>
      </c>
      <c r="F822" s="13" t="s">
        <v>213</v>
      </c>
      <c r="G822" s="13" t="s">
        <v>226</v>
      </c>
      <c r="H822" s="58" t="str">
        <f>Table1[[#This Row],[Tabela]]&amp;Table1[[#This Row],[Campo]]</f>
        <v>modesg_inp_emss_vclsmarca</v>
      </c>
      <c r="I822" s="2" t="s">
        <v>614</v>
      </c>
      <c r="J822" s="46">
        <f>VLOOKUP(Table1[[#This Row],[Status]],Auxiliar!$B$16:$C$24,2,0)</f>
        <v>1</v>
      </c>
      <c r="K822" s="21" t="s">
        <v>1277</v>
      </c>
      <c r="L822" s="2" t="s">
        <v>1264</v>
      </c>
      <c r="M822" s="21" t="s">
        <v>1274</v>
      </c>
      <c r="N822" s="48">
        <v>45546</v>
      </c>
      <c r="O822" s="21">
        <f>INDEX(Auxiliar!$D$5:$F$13,MATCH(Table1[[#This Row],[Tipologia_Testes]],Auxiliar!$B$5:$B$13,0),MATCH(Table1[[#This Row],[Complexidade]],Auxiliar!$D$4:$F$4,0))</f>
        <v>0.5</v>
      </c>
      <c r="P822" s="23" t="s">
        <v>1331</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1319</v>
      </c>
      <c r="E823" s="2" t="s">
        <v>38</v>
      </c>
      <c r="F823" s="13" t="s">
        <v>213</v>
      </c>
      <c r="G823" s="13" t="s">
        <v>227</v>
      </c>
      <c r="H823" s="58" t="str">
        <f>Table1[[#This Row],[Tabela]]&amp;Table1[[#This Row],[Campo]]</f>
        <v>modesg_inp_emss_vclsmodelo</v>
      </c>
      <c r="I823" s="2" t="s">
        <v>614</v>
      </c>
      <c r="J823" s="46">
        <f>VLOOKUP(Table1[[#This Row],[Status]],Auxiliar!$B$16:$C$24,2,0)</f>
        <v>1</v>
      </c>
      <c r="K823" s="21" t="s">
        <v>1269</v>
      </c>
      <c r="L823" s="2" t="s">
        <v>1264</v>
      </c>
      <c r="M823" s="21" t="s">
        <v>1274</v>
      </c>
      <c r="N823" s="48">
        <v>45546</v>
      </c>
      <c r="O823" s="21">
        <f>INDEX(Auxiliar!$D$5:$F$13,MATCH(Table1[[#This Row],[Tipologia_Testes]],Auxiliar!$B$5:$B$13,0),MATCH(Table1[[#This Row],[Complexidade]],Auxiliar!$D$4:$F$4,0))</f>
        <v>0.1</v>
      </c>
      <c r="P823" s="2" t="s">
        <v>1330</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1319</v>
      </c>
      <c r="E824" s="2" t="s">
        <v>38</v>
      </c>
      <c r="F824" s="13" t="s">
        <v>213</v>
      </c>
      <c r="G824" s="13" t="s">
        <v>227</v>
      </c>
      <c r="H824" s="58" t="str">
        <f>Table1[[#This Row],[Tabela]]&amp;Table1[[#This Row],[Campo]]</f>
        <v>modesg_inp_emss_vclsmodelo</v>
      </c>
      <c r="I824" s="2" t="s">
        <v>614</v>
      </c>
      <c r="J824" s="46">
        <f>VLOOKUP(Table1[[#This Row],[Status]],Auxiliar!$B$16:$C$24,2,0)</f>
        <v>1</v>
      </c>
      <c r="K824" s="21" t="s">
        <v>1277</v>
      </c>
      <c r="L824" s="2" t="s">
        <v>1264</v>
      </c>
      <c r="M824" s="21" t="s">
        <v>1274</v>
      </c>
      <c r="N824" s="48">
        <v>45546</v>
      </c>
      <c r="O824" s="21">
        <f>INDEX(Auxiliar!$D$5:$F$13,MATCH(Table1[[#This Row],[Tipologia_Testes]],Auxiliar!$B$5:$B$13,0),MATCH(Table1[[#This Row],[Complexidade]],Auxiliar!$D$4:$F$4,0))</f>
        <v>0.5</v>
      </c>
      <c r="P824" s="23" t="s">
        <v>1331</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1319</v>
      </c>
      <c r="E825" s="2" t="s">
        <v>38</v>
      </c>
      <c r="F825" s="13" t="s">
        <v>213</v>
      </c>
      <c r="G825" s="13" t="s">
        <v>228</v>
      </c>
      <c r="H825" s="58" t="str">
        <f>Table1[[#This Row],[Tabela]]&amp;Table1[[#This Row],[Campo]]</f>
        <v>modesg_inp_emss_vclssubgrupo</v>
      </c>
      <c r="I825" s="2" t="s">
        <v>614</v>
      </c>
      <c r="J825" s="46">
        <f>VLOOKUP(Table1[[#This Row],[Status]],Auxiliar!$B$16:$C$24,2,0)</f>
        <v>1</v>
      </c>
      <c r="K825" s="21" t="s">
        <v>1269</v>
      </c>
      <c r="L825" s="2" t="s">
        <v>655</v>
      </c>
      <c r="M825" s="21" t="s">
        <v>1274</v>
      </c>
      <c r="N825" s="48">
        <v>45546</v>
      </c>
      <c r="O825" s="21">
        <f>INDEX(Auxiliar!$D$5:$F$13,MATCH(Table1[[#This Row],[Tipologia_Testes]],Auxiliar!$B$5:$B$13,0),MATCH(Table1[[#This Row],[Complexidade]],Auxiliar!$D$4:$F$4,0))</f>
        <v>0.1</v>
      </c>
      <c r="P825" s="2" t="s">
        <v>1330</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1319</v>
      </c>
      <c r="E826" s="2" t="s">
        <v>38</v>
      </c>
      <c r="F826" s="13" t="s">
        <v>213</v>
      </c>
      <c r="G826" s="13" t="s">
        <v>228</v>
      </c>
      <c r="H826" s="58" t="str">
        <f>Table1[[#This Row],[Tabela]]&amp;Table1[[#This Row],[Campo]]</f>
        <v>modesg_inp_emss_vclssubgrupo</v>
      </c>
      <c r="I826" s="2" t="s">
        <v>614</v>
      </c>
      <c r="J826" s="46">
        <f>VLOOKUP(Table1[[#This Row],[Status]],Auxiliar!$B$16:$C$24,2,0)</f>
        <v>1</v>
      </c>
      <c r="K826" s="21" t="s">
        <v>1277</v>
      </c>
      <c r="L826" s="2" t="s">
        <v>655</v>
      </c>
      <c r="M826" s="21" t="s">
        <v>1274</v>
      </c>
      <c r="N826" s="48">
        <v>45546</v>
      </c>
      <c r="O826" s="21">
        <f>INDEX(Auxiliar!$D$5:$F$13,MATCH(Table1[[#This Row],[Tipologia_Testes]],Auxiliar!$B$5:$B$13,0),MATCH(Table1[[#This Row],[Complexidade]],Auxiliar!$D$4:$F$4,0))</f>
        <v>0.5</v>
      </c>
      <c r="P826" s="2" t="s">
        <v>1329</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1319</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1269</v>
      </c>
      <c r="L827" s="21" t="s">
        <v>1272</v>
      </c>
      <c r="M827" s="21" t="s">
        <v>1274</v>
      </c>
      <c r="N827" s="48">
        <v>45546</v>
      </c>
      <c r="O827" s="21">
        <f>INDEX(Auxiliar!$D$5:$F$13,MATCH(Table1[[#This Row],[Tipologia_Testes]],Auxiliar!$B$5:$B$13,0),MATCH(Table1[[#This Row],[Complexidade]],Auxiliar!$D$4:$F$4,0))</f>
        <v>0.1</v>
      </c>
      <c r="P827" s="2" t="s">
        <v>1330</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1319</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1277</v>
      </c>
      <c r="L828" s="21" t="s">
        <v>1272</v>
      </c>
      <c r="M828" s="21" t="s">
        <v>1274</v>
      </c>
      <c r="N828" s="48">
        <v>45546</v>
      </c>
      <c r="O828" s="21">
        <f>INDEX(Auxiliar!$D$5:$F$13,MATCH(Table1[[#This Row],[Tipologia_Testes]],Auxiliar!$B$5:$B$13,0),MATCH(Table1[[#This Row],[Complexidade]],Auxiliar!$D$4:$F$4,0))</f>
        <v>0.5</v>
      </c>
      <c r="P828" s="2" t="s">
        <v>1329</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1319</v>
      </c>
      <c r="E829" s="2" t="s">
        <v>38</v>
      </c>
      <c r="F829" s="13" t="s">
        <v>213</v>
      </c>
      <c r="G829" s="13" t="s">
        <v>230</v>
      </c>
      <c r="H829" s="58" t="str">
        <f>Table1[[#This Row],[Tabela]]&amp;Table1[[#This Row],[Campo]]</f>
        <v>modesg_inp_emss_vclsunidade_funcional</v>
      </c>
      <c r="I829" s="2" t="s">
        <v>614</v>
      </c>
      <c r="J829" s="46">
        <f>VLOOKUP(Table1[[#This Row],[Status]],Auxiliar!$B$16:$C$24,2,0)</f>
        <v>1</v>
      </c>
      <c r="K829" s="21" t="s">
        <v>1269</v>
      </c>
      <c r="L829" s="21" t="s">
        <v>1272</v>
      </c>
      <c r="M829" s="21" t="s">
        <v>1274</v>
      </c>
      <c r="N829" s="48">
        <v>45546</v>
      </c>
      <c r="O829" s="21">
        <f>INDEX(Auxiliar!$D$5:$F$13,MATCH(Table1[[#This Row],[Tipologia_Testes]],Auxiliar!$B$5:$B$13,0),MATCH(Table1[[#This Row],[Complexidade]],Auxiliar!$D$4:$F$4,0))</f>
        <v>0.1</v>
      </c>
      <c r="P829" s="2" t="s">
        <v>1330</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1319</v>
      </c>
      <c r="E830" s="2" t="s">
        <v>38</v>
      </c>
      <c r="F830" s="13" t="s">
        <v>213</v>
      </c>
      <c r="G830" s="13" t="s">
        <v>230</v>
      </c>
      <c r="H830" s="58" t="str">
        <f>Table1[[#This Row],[Tabela]]&amp;Table1[[#This Row],[Campo]]</f>
        <v>modesg_inp_emss_vclsunidade_funcional</v>
      </c>
      <c r="I830" s="2" t="s">
        <v>614</v>
      </c>
      <c r="J830" s="46">
        <f>VLOOKUP(Table1[[#This Row],[Status]],Auxiliar!$B$16:$C$24,2,0)</f>
        <v>1</v>
      </c>
      <c r="K830" s="21" t="s">
        <v>1277</v>
      </c>
      <c r="L830" s="21" t="s">
        <v>1272</v>
      </c>
      <c r="M830" s="21" t="s">
        <v>1274</v>
      </c>
      <c r="N830" s="48">
        <v>45546</v>
      </c>
      <c r="O830" s="21">
        <f>INDEX(Auxiliar!$D$5:$F$13,MATCH(Table1[[#This Row],[Tipologia_Testes]],Auxiliar!$B$5:$B$13,0),MATCH(Table1[[#This Row],[Complexidade]],Auxiliar!$D$4:$F$4,0))</f>
        <v>0.5</v>
      </c>
      <c r="P830" s="2" t="s">
        <v>1329</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1319</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1269</v>
      </c>
      <c r="L831" s="21" t="s">
        <v>1272</v>
      </c>
      <c r="M831" s="21" t="s">
        <v>1274</v>
      </c>
      <c r="N831" s="48">
        <v>45546</v>
      </c>
      <c r="O831" s="21">
        <f>INDEX(Auxiliar!$D$5:$F$13,MATCH(Table1[[#This Row],[Tipologia_Testes]],Auxiliar!$B$5:$B$13,0),MATCH(Table1[[#This Row],[Complexidade]],Auxiliar!$D$4:$F$4,0))</f>
        <v>0.1</v>
      </c>
      <c r="P831" s="2" t="s">
        <v>1330</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1319</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1277</v>
      </c>
      <c r="L832" s="21" t="s">
        <v>1272</v>
      </c>
      <c r="M832" s="21" t="s">
        <v>1274</v>
      </c>
      <c r="N832" s="48">
        <v>45546</v>
      </c>
      <c r="O832" s="21">
        <f>INDEX(Auxiliar!$D$5:$F$13,MATCH(Table1[[#This Row],[Tipologia_Testes]],Auxiliar!$B$5:$B$13,0),MATCH(Table1[[#This Row],[Complexidade]],Auxiliar!$D$4:$F$4,0))</f>
        <v>0.5</v>
      </c>
      <c r="P832" s="2" t="s">
        <v>1329</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1319</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1269</v>
      </c>
      <c r="L833" s="21" t="s">
        <v>1272</v>
      </c>
      <c r="M833" s="21" t="s">
        <v>1274</v>
      </c>
      <c r="N833" s="48">
        <v>45546</v>
      </c>
      <c r="O833" s="21">
        <f>INDEX(Auxiliar!$D$5:$F$13,MATCH(Table1[[#This Row],[Tipologia_Testes]],Auxiliar!$B$5:$B$13,0),MATCH(Table1[[#This Row],[Complexidade]],Auxiliar!$D$4:$F$4,0))</f>
        <v>0.1</v>
      </c>
      <c r="P833" s="2" t="s">
        <v>1330</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1319</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1277</v>
      </c>
      <c r="L834" s="21" t="s">
        <v>1272</v>
      </c>
      <c r="M834" s="21" t="s">
        <v>1274</v>
      </c>
      <c r="N834" s="48">
        <v>45546</v>
      </c>
      <c r="O834" s="21">
        <f>INDEX(Auxiliar!$D$5:$F$13,MATCH(Table1[[#This Row],[Tipologia_Testes]],Auxiliar!$B$5:$B$13,0),MATCH(Table1[[#This Row],[Complexidade]],Auxiliar!$D$4:$F$4,0))</f>
        <v>0.5</v>
      </c>
      <c r="P834" s="2" t="s">
        <v>1329</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1319</v>
      </c>
      <c r="E835" s="2" t="s">
        <v>38</v>
      </c>
      <c r="F835" s="13" t="s">
        <v>213</v>
      </c>
      <c r="G835" s="13" t="s">
        <v>233</v>
      </c>
      <c r="H835" s="58" t="str">
        <f>Table1[[#This Row],[Tabela]]&amp;Table1[[#This Row],[Campo]]</f>
        <v>modesg_inp_emss_vclsscore_qualidade</v>
      </c>
      <c r="I835" s="2" t="s">
        <v>614</v>
      </c>
      <c r="J835" s="46">
        <f>VLOOKUP(Table1[[#This Row],[Status]],Auxiliar!$B$16:$C$24,2,0)</f>
        <v>1</v>
      </c>
      <c r="K835" s="21" t="s">
        <v>1269</v>
      </c>
      <c r="L835" s="2" t="s">
        <v>1264</v>
      </c>
      <c r="M835" s="21" t="s">
        <v>1274</v>
      </c>
      <c r="N835" s="48">
        <v>45546</v>
      </c>
      <c r="O835" s="21">
        <f>INDEX(Auxiliar!$D$5:$F$13,MATCH(Table1[[#This Row],[Tipologia_Testes]],Auxiliar!$B$5:$B$13,0),MATCH(Table1[[#This Row],[Complexidade]],Auxiliar!$D$4:$F$4,0))</f>
        <v>0.1</v>
      </c>
      <c r="P835" s="2" t="s">
        <v>1330</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1319</v>
      </c>
      <c r="E836" s="2" t="s">
        <v>38</v>
      </c>
      <c r="F836" s="13" t="s">
        <v>213</v>
      </c>
      <c r="G836" s="13" t="s">
        <v>233</v>
      </c>
      <c r="H836" s="58" t="str">
        <f>Table1[[#This Row],[Tabela]]&amp;Table1[[#This Row],[Campo]]</f>
        <v>modesg_inp_emss_vclsscore_qualidade</v>
      </c>
      <c r="I836" s="2" t="s">
        <v>614</v>
      </c>
      <c r="J836" s="46">
        <f>VLOOKUP(Table1[[#This Row],[Status]],Auxiliar!$B$16:$C$24,2,0)</f>
        <v>1</v>
      </c>
      <c r="K836" s="21" t="s">
        <v>1277</v>
      </c>
      <c r="L836" s="2" t="s">
        <v>1264</v>
      </c>
      <c r="M836" s="21" t="s">
        <v>1274</v>
      </c>
      <c r="N836" s="48">
        <v>45546</v>
      </c>
      <c r="O836" s="21">
        <f>INDEX(Auxiliar!$D$5:$F$13,MATCH(Table1[[#This Row],[Tipologia_Testes]],Auxiliar!$B$5:$B$13,0),MATCH(Table1[[#This Row],[Complexidade]],Auxiliar!$D$4:$F$4,0))</f>
        <v>0.5</v>
      </c>
      <c r="P836" s="23" t="s">
        <v>1331</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1319</v>
      </c>
      <c r="E837" s="2" t="s">
        <v>38</v>
      </c>
      <c r="F837" s="13" t="s">
        <v>213</v>
      </c>
      <c r="G837" s="13" t="s">
        <v>234</v>
      </c>
      <c r="H837" s="58" t="str">
        <f>Table1[[#This Row],[Tabela]]&amp;Table1[[#This Row],[Campo]]</f>
        <v>modesg_inp_emss_vclsscp1_ftr_emss</v>
      </c>
      <c r="I837" s="2" t="s">
        <v>614</v>
      </c>
      <c r="J837" s="46">
        <f>VLOOKUP(Table1[[#This Row],[Status]],Auxiliar!$B$16:$C$24,2,0)</f>
        <v>1</v>
      </c>
      <c r="K837" s="21" t="s">
        <v>1269</v>
      </c>
      <c r="L837" s="2" t="s">
        <v>1264</v>
      </c>
      <c r="M837" s="21" t="s">
        <v>1274</v>
      </c>
      <c r="N837" s="48">
        <v>45546</v>
      </c>
      <c r="O837" s="21">
        <f>INDEX(Auxiliar!$D$5:$F$13,MATCH(Table1[[#This Row],[Tipologia_Testes]],Auxiliar!$B$5:$B$13,0),MATCH(Table1[[#This Row],[Complexidade]],Auxiliar!$D$4:$F$4,0))</f>
        <v>0.1</v>
      </c>
      <c r="P837" s="2" t="s">
        <v>1332</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1319</v>
      </c>
      <c r="E838" s="2" t="s">
        <v>38</v>
      </c>
      <c r="F838" s="13" t="s">
        <v>213</v>
      </c>
      <c r="G838" s="13" t="s">
        <v>234</v>
      </c>
      <c r="H838" s="58" t="str">
        <f>Table1[[#This Row],[Tabela]]&amp;Table1[[#This Row],[Campo]]</f>
        <v>modesg_inp_emss_vclsscp1_ftr_emss</v>
      </c>
      <c r="I838" s="2" t="s">
        <v>614</v>
      </c>
      <c r="J838" s="46">
        <f>VLOOKUP(Table1[[#This Row],[Status]],Auxiliar!$B$16:$C$24,2,0)</f>
        <v>1</v>
      </c>
      <c r="K838" s="21" t="s">
        <v>1277</v>
      </c>
      <c r="L838" s="2" t="s">
        <v>1264</v>
      </c>
      <c r="M838" s="21" t="s">
        <v>1274</v>
      </c>
      <c r="N838" s="48">
        <v>45546</v>
      </c>
      <c r="O838" s="21">
        <f>INDEX(Auxiliar!$D$5:$F$13,MATCH(Table1[[#This Row],[Tipologia_Testes]],Auxiliar!$B$5:$B$13,0),MATCH(Table1[[#This Row],[Complexidade]],Auxiliar!$D$4:$F$4,0))</f>
        <v>0.5</v>
      </c>
      <c r="P838" s="23" t="s">
        <v>1331</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1319</v>
      </c>
      <c r="E839" s="2" t="s">
        <v>38</v>
      </c>
      <c r="F839" s="13" t="s">
        <v>213</v>
      </c>
      <c r="G839" s="13" t="s">
        <v>235</v>
      </c>
      <c r="H839" s="58" t="str">
        <f>Table1[[#This Row],[Tabela]]&amp;Table1[[#This Row],[Campo]]</f>
        <v>modesg_inp_emss_vclsscp2_ftr_emss</v>
      </c>
      <c r="I839" s="2" t="s">
        <v>614</v>
      </c>
      <c r="J839" s="46">
        <f>VLOOKUP(Table1[[#This Row],[Status]],Auxiliar!$B$16:$C$24,2,0)</f>
        <v>1</v>
      </c>
      <c r="K839" s="21" t="s">
        <v>1269</v>
      </c>
      <c r="L839" s="2" t="s">
        <v>1264</v>
      </c>
      <c r="M839" s="21" t="s">
        <v>1274</v>
      </c>
      <c r="N839" s="48">
        <v>45546</v>
      </c>
      <c r="O839" s="21">
        <f>INDEX(Auxiliar!$D$5:$F$13,MATCH(Table1[[#This Row],[Tipologia_Testes]],Auxiliar!$B$5:$B$13,0),MATCH(Table1[[#This Row],[Complexidade]],Auxiliar!$D$4:$F$4,0))</f>
        <v>0.1</v>
      </c>
      <c r="P839" s="2" t="s">
        <v>1332</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1319</v>
      </c>
      <c r="E840" s="2" t="s">
        <v>38</v>
      </c>
      <c r="F840" s="13" t="s">
        <v>213</v>
      </c>
      <c r="G840" s="13" t="s">
        <v>235</v>
      </c>
      <c r="H840" s="58" t="str">
        <f>Table1[[#This Row],[Tabela]]&amp;Table1[[#This Row],[Campo]]</f>
        <v>modesg_inp_emss_vclsscp2_ftr_emss</v>
      </c>
      <c r="I840" s="2" t="s">
        <v>614</v>
      </c>
      <c r="J840" s="46">
        <f>VLOOKUP(Table1[[#This Row],[Status]],Auxiliar!$B$16:$C$24,2,0)</f>
        <v>1</v>
      </c>
      <c r="K840" s="21" t="s">
        <v>1277</v>
      </c>
      <c r="L840" s="2" t="s">
        <v>1264</v>
      </c>
      <c r="M840" s="21" t="s">
        <v>1274</v>
      </c>
      <c r="N840" s="48">
        <v>45546</v>
      </c>
      <c r="O840" s="21">
        <f>INDEX(Auxiliar!$D$5:$F$13,MATCH(Table1[[#This Row],[Tipologia_Testes]],Auxiliar!$B$5:$B$13,0),MATCH(Table1[[#This Row],[Complexidade]],Auxiliar!$D$4:$F$4,0))</f>
        <v>0.5</v>
      </c>
      <c r="P840" s="23" t="s">
        <v>1331</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1319</v>
      </c>
      <c r="E841" s="2" t="s">
        <v>38</v>
      </c>
      <c r="F841" s="13" t="s">
        <v>213</v>
      </c>
      <c r="G841" s="13" t="s">
        <v>236</v>
      </c>
      <c r="H841" s="58" t="str">
        <f>Table1[[#This Row],[Tabela]]&amp;Table1[[#This Row],[Campo]]</f>
        <v>modesg_inp_emss_vclsscp3_ftr_emss</v>
      </c>
      <c r="I841" s="2" t="s">
        <v>614</v>
      </c>
      <c r="J841" s="46">
        <f>VLOOKUP(Table1[[#This Row],[Status]],Auxiliar!$B$16:$C$24,2,0)</f>
        <v>1</v>
      </c>
      <c r="K841" s="21" t="s">
        <v>1269</v>
      </c>
      <c r="L841" s="2" t="s">
        <v>1264</v>
      </c>
      <c r="M841" s="21" t="s">
        <v>1274</v>
      </c>
      <c r="N841" s="48">
        <v>45546</v>
      </c>
      <c r="O841" s="21">
        <f>INDEX(Auxiliar!$D$5:$F$13,MATCH(Table1[[#This Row],[Tipologia_Testes]],Auxiliar!$B$5:$B$13,0),MATCH(Table1[[#This Row],[Complexidade]],Auxiliar!$D$4:$F$4,0))</f>
        <v>0.1</v>
      </c>
      <c r="P841" s="2" t="s">
        <v>1333</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1319</v>
      </c>
      <c r="E842" s="2" t="s">
        <v>38</v>
      </c>
      <c r="F842" s="13" t="s">
        <v>213</v>
      </c>
      <c r="G842" s="13" t="s">
        <v>236</v>
      </c>
      <c r="H842" s="58" t="str">
        <f>Table1[[#This Row],[Tabela]]&amp;Table1[[#This Row],[Campo]]</f>
        <v>modesg_inp_emss_vclsscp3_ftr_emss</v>
      </c>
      <c r="I842" s="2" t="s">
        <v>614</v>
      </c>
      <c r="J842" s="46">
        <f>VLOOKUP(Table1[[#This Row],[Status]],Auxiliar!$B$16:$C$24,2,0)</f>
        <v>1</v>
      </c>
      <c r="K842" s="21" t="s">
        <v>1277</v>
      </c>
      <c r="L842" s="2" t="s">
        <v>1264</v>
      </c>
      <c r="M842" s="21" t="s">
        <v>1274</v>
      </c>
      <c r="N842" s="48">
        <v>45546</v>
      </c>
      <c r="O842" s="21">
        <f>INDEX(Auxiliar!$D$5:$F$13,MATCH(Table1[[#This Row],[Tipologia_Testes]],Auxiliar!$B$5:$B$13,0),MATCH(Table1[[#This Row],[Complexidade]],Auxiliar!$D$4:$F$4,0))</f>
        <v>0.5</v>
      </c>
      <c r="P842" s="23" t="s">
        <v>1334</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1319</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1277</v>
      </c>
      <c r="L843" s="28"/>
      <c r="M843" s="21" t="s">
        <v>1274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1319</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1269</v>
      </c>
      <c r="L844" s="28"/>
      <c r="M844" s="21" t="s">
        <v>1274</v>
      </c>
      <c r="N844" s="48">
        <v>45537</v>
      </c>
      <c r="O844" s="21">
        <f>INDEX(Auxiliar!$D$5:$F$13,MATCH(Table1[[#This Row],[Tipologia_Testes]],Auxiliar!$B$5:$B$13,0),MATCH(Table1[[#This Row],[Complexidade]],Auxiliar!$D$4:$F$4,0))</f>
        <v>0.1</v>
      </c>
      <c r="P844" s="2" t="s">
        <v>1335</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1319</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1277</v>
      </c>
      <c r="L845" s="28"/>
      <c r="M845" s="21" t="s">
        <v>1274</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1319</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1269</v>
      </c>
      <c r="L846" s="2" t="s">
        <v>1264</v>
      </c>
      <c r="M846" s="21" t="s">
        <v>1274</v>
      </c>
      <c r="N846" s="48">
        <v>45537</v>
      </c>
      <c r="O846" s="21">
        <f>INDEX(Auxiliar!$D$5:$F$13,MATCH(Table1[[#This Row],[Tipologia_Testes]],Auxiliar!$B$5:$B$13,0),MATCH(Table1[[#This Row],[Complexidade]],Auxiliar!$D$4:$F$4,0))</f>
        <v>0.1</v>
      </c>
      <c r="P846" s="2" t="s">
        <v>1336</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1319</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1277</v>
      </c>
      <c r="L847" s="2" t="s">
        <v>1264</v>
      </c>
      <c r="M847" s="21" t="s">
        <v>1274</v>
      </c>
      <c r="N847" s="48">
        <v>45537</v>
      </c>
      <c r="O847" s="21">
        <f>INDEX(Auxiliar!$D$5:$F$13,MATCH(Table1[[#This Row],[Tipologia_Testes]],Auxiliar!$B$5:$B$13,0),MATCH(Table1[[#This Row],[Complexidade]],Auxiliar!$D$4:$F$4,0))</f>
        <v>0.5</v>
      </c>
      <c r="P847" s="2" t="s">
        <v>1337</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1319</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1269</v>
      </c>
      <c r="L848" s="28"/>
      <c r="M848" s="21" t="s">
        <v>1274</v>
      </c>
      <c r="N848" s="48">
        <v>45537</v>
      </c>
      <c r="O848" s="21">
        <f>INDEX(Auxiliar!$D$5:$F$13,MATCH(Table1[[#This Row],[Tipologia_Testes]],Auxiliar!$B$5:$B$13,0),MATCH(Table1[[#This Row],[Complexidade]],Auxiliar!$D$4:$F$4,0))</f>
        <v>0.1</v>
      </c>
      <c r="P848" s="2" t="s">
        <v>1335</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1319</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1277</v>
      </c>
      <c r="L849" s="28"/>
      <c r="M849" s="21" t="s">
        <v>1274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1319</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1269</v>
      </c>
      <c r="L850" s="2" t="s">
        <v>655</v>
      </c>
      <c r="M850" s="21" t="s">
        <v>1274</v>
      </c>
      <c r="N850" s="48">
        <v>45537</v>
      </c>
      <c r="O850" s="21">
        <f>INDEX(Auxiliar!$D$5:$F$13,MATCH(Table1[[#This Row],[Tipologia_Testes]],Auxiliar!$B$5:$B$13,0),MATCH(Table1[[#This Row],[Complexidade]],Auxiliar!$D$4:$F$4,0))</f>
        <v>0.1</v>
      </c>
      <c r="P850" s="2" t="s">
        <v>1335</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1319</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1277</v>
      </c>
      <c r="L851" s="2" t="s">
        <v>655</v>
      </c>
      <c r="M851" s="21" t="s">
        <v>1274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1319</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1269</v>
      </c>
      <c r="L852" s="28"/>
      <c r="M852" s="21" t="s">
        <v>1274</v>
      </c>
      <c r="N852" s="48">
        <v>45537</v>
      </c>
      <c r="O852" s="21">
        <f>INDEX(Auxiliar!$D$5:$F$13,MATCH(Table1[[#This Row],[Tipologia_Testes]],Auxiliar!$B$5:$B$13,0),MATCH(Table1[[#This Row],[Complexidade]],Auxiliar!$D$4:$F$4,0))</f>
        <v>0.1</v>
      </c>
      <c r="P852" s="2" t="s">
        <v>1335</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1319</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1277</v>
      </c>
      <c r="L853" s="28"/>
      <c r="M853" s="21" t="s">
        <v>1274</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1323</v>
      </c>
      <c r="E854" s="2" t="s">
        <v>38</v>
      </c>
      <c r="F854" s="13" t="s">
        <v>215</v>
      </c>
      <c r="G854" s="13" t="s">
        <v>208</v>
      </c>
      <c r="H854" s="58" t="str">
        <f>Table1[[#This Row],[Tabela]]&amp;Table1[[#This Row],[Campo]]</f>
        <v>modesg_inp_empr_excl_parisref_date</v>
      </c>
      <c r="I854" s="3" t="s">
        <v>614</v>
      </c>
      <c r="J854" s="54">
        <f>VLOOKUP(Table1[[#This Row],[Status]],Auxiliar!$B$16:$C$24,2,0)</f>
        <v>1</v>
      </c>
      <c r="K854" s="21" t="s">
        <v>1277</v>
      </c>
      <c r="L854" s="2" t="s">
        <v>1272</v>
      </c>
      <c r="M854" s="21" t="s">
        <v>1274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1338</v>
      </c>
    </row>
    <row r="855" spans="2:24" ht="17.7" hidden="1" customHeight="1">
      <c r="B855" s="13" t="s">
        <v>26</v>
      </c>
      <c r="C855" s="13" t="s">
        <v>181</v>
      </c>
      <c r="D855" s="13" t="s">
        <v>1323</v>
      </c>
      <c r="E855" s="2" t="s">
        <v>38</v>
      </c>
      <c r="F855" s="13" t="s">
        <v>215</v>
      </c>
      <c r="G855" s="13" t="s">
        <v>239</v>
      </c>
      <c r="H855" s="58" t="str">
        <f>Table1[[#This Row],[Tabela]]&amp;Table1[[#This Row],[Campo]]</f>
        <v>modesg_inp_empr_excl_parisisin</v>
      </c>
      <c r="I855" s="3" t="s">
        <v>614</v>
      </c>
      <c r="J855" s="54">
        <f>VLOOKUP(Table1[[#This Row],[Status]],Auxiliar!$B$16:$C$24,2,0)</f>
        <v>1</v>
      </c>
      <c r="K855" s="21" t="s">
        <v>1269</v>
      </c>
      <c r="L855" s="2" t="s">
        <v>1272</v>
      </c>
      <c r="M855" s="21" t="s">
        <v>1274</v>
      </c>
      <c r="N855" s="48">
        <v>45485</v>
      </c>
      <c r="O855" s="21">
        <f>INDEX(Auxiliar!$D$5:$F$13,MATCH(Table1[[#This Row],[Tipologia_Testes]],Auxiliar!$B$5:$B$13,0),MATCH(Table1[[#This Row],[Complexidade]],Auxiliar!$D$4:$F$4,0))</f>
        <v>0.1</v>
      </c>
      <c r="P855" s="2" t="s">
        <v>1339</v>
      </c>
      <c r="Q855" s="2"/>
      <c r="R855" s="152">
        <v>45261</v>
      </c>
      <c r="S855" s="152"/>
      <c r="T855" s="152"/>
      <c r="U855" s="152">
        <v>45603</v>
      </c>
      <c r="V855" s="152"/>
      <c r="W855" s="2">
        <f>VLOOKUP(Table1[[#This Row],[Status]],Auxiliar!$B$16:$D$24,3,0)*Table1[[#This Row],[Estimação (horas)]]</f>
        <v>0.1</v>
      </c>
      <c r="X855" s="2" t="s">
        <v>1338</v>
      </c>
    </row>
    <row r="856" spans="2:24" ht="17.7" hidden="1" customHeight="1">
      <c r="B856" s="13" t="s">
        <v>26</v>
      </c>
      <c r="C856" s="13" t="s">
        <v>181</v>
      </c>
      <c r="D856" s="13" t="s">
        <v>1323</v>
      </c>
      <c r="E856" s="2" t="s">
        <v>38</v>
      </c>
      <c r="F856" s="13" t="s">
        <v>215</v>
      </c>
      <c r="G856" s="13" t="s">
        <v>239</v>
      </c>
      <c r="H856" s="58" t="str">
        <f>Table1[[#This Row],[Tabela]]&amp;Table1[[#This Row],[Campo]]</f>
        <v>modesg_inp_empr_excl_parisisin</v>
      </c>
      <c r="I856" s="3" t="s">
        <v>614</v>
      </c>
      <c r="J856" s="54">
        <f>VLOOKUP(Table1[[#This Row],[Status]],Auxiliar!$B$16:$C$24,2,0)</f>
        <v>1</v>
      </c>
      <c r="K856" s="21" t="s">
        <v>1277</v>
      </c>
      <c r="L856" s="2" t="s">
        <v>1264</v>
      </c>
      <c r="M856" s="21" t="s">
        <v>1274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1338</v>
      </c>
    </row>
    <row r="857" spans="2:24" ht="17.7" hidden="1" customHeight="1">
      <c r="B857" s="13" t="s">
        <v>26</v>
      </c>
      <c r="C857" s="13" t="s">
        <v>181</v>
      </c>
      <c r="D857" s="13" t="s">
        <v>1323</v>
      </c>
      <c r="E857" s="2" t="s">
        <v>38</v>
      </c>
      <c r="F857" s="13" t="s">
        <v>215</v>
      </c>
      <c r="G857" s="13" t="s">
        <v>240</v>
      </c>
      <c r="H857" s="58" t="str">
        <f>Table1[[#This Row],[Tabela]]&amp;Table1[[#This Row],[Campo]]</f>
        <v>modesg_inp_empr_excl_parisclei</v>
      </c>
      <c r="I857" s="3" t="s">
        <v>614</v>
      </c>
      <c r="J857" s="54">
        <f>VLOOKUP(Table1[[#This Row],[Status]],Auxiliar!$B$16:$C$24,2,0)</f>
        <v>1</v>
      </c>
      <c r="K857" s="21" t="s">
        <v>1269</v>
      </c>
      <c r="L857" s="2" t="s">
        <v>1272</v>
      </c>
      <c r="M857" s="21" t="s">
        <v>1274</v>
      </c>
      <c r="N857" s="48">
        <v>45485</v>
      </c>
      <c r="O857" s="21">
        <f>INDEX(Auxiliar!$D$5:$F$13,MATCH(Table1[[#This Row],[Tipologia_Testes]],Auxiliar!$B$5:$B$13,0),MATCH(Table1[[#This Row],[Complexidade]],Auxiliar!$D$4:$F$4,0))</f>
        <v>0.1</v>
      </c>
      <c r="P857" s="2" t="s">
        <v>1339</v>
      </c>
      <c r="Q857" s="2"/>
      <c r="R857" s="152">
        <v>45261</v>
      </c>
      <c r="S857" s="152"/>
      <c r="T857" s="152"/>
      <c r="U857" s="152">
        <v>45603</v>
      </c>
      <c r="V857" s="152"/>
      <c r="W857" s="2">
        <f>VLOOKUP(Table1[[#This Row],[Status]],Auxiliar!$B$16:$D$24,3,0)*Table1[[#This Row],[Estimação (horas)]]</f>
        <v>0.1</v>
      </c>
      <c r="X857" s="2" t="s">
        <v>1338</v>
      </c>
    </row>
    <row r="858" spans="2:24" ht="17.7" hidden="1" customHeight="1">
      <c r="B858" s="13" t="s">
        <v>26</v>
      </c>
      <c r="C858" s="13" t="s">
        <v>181</v>
      </c>
      <c r="D858" s="13" t="s">
        <v>1323</v>
      </c>
      <c r="E858" s="2" t="s">
        <v>38</v>
      </c>
      <c r="F858" s="13" t="s">
        <v>215</v>
      </c>
      <c r="G858" s="13" t="s">
        <v>240</v>
      </c>
      <c r="H858" s="58" t="str">
        <f>Table1[[#This Row],[Tabela]]&amp;Table1[[#This Row],[Campo]]</f>
        <v>modesg_inp_empr_excl_parisclei</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1338</v>
      </c>
    </row>
    <row r="859" spans="2:24" ht="17.7" hidden="1" customHeight="1">
      <c r="B859" s="13" t="s">
        <v>26</v>
      </c>
      <c r="C859" s="13" t="s">
        <v>181</v>
      </c>
      <c r="D859" s="13" t="s">
        <v>1323</v>
      </c>
      <c r="E859" s="2" t="s">
        <v>38</v>
      </c>
      <c r="F859" s="13" t="s">
        <v>215</v>
      </c>
      <c r="G859" s="13" t="s">
        <v>241</v>
      </c>
      <c r="H859" s="58" t="str">
        <f>Table1[[#This Row],[Tabela]]&amp;Table1[[#This Row],[Campo]]</f>
        <v>modesg_inp_empr_excl_parisccli_kgl</v>
      </c>
      <c r="I859" s="3" t="s">
        <v>614</v>
      </c>
      <c r="J859" s="54">
        <f>VLOOKUP(Table1[[#This Row],[Status]],Auxiliar!$B$16:$C$24,2,0)</f>
        <v>1</v>
      </c>
      <c r="K859" s="21" t="s">
        <v>1269</v>
      </c>
      <c r="L859" s="2" t="s">
        <v>1272</v>
      </c>
      <c r="M859" s="21" t="s">
        <v>1274</v>
      </c>
      <c r="N859" s="48">
        <v>45485</v>
      </c>
      <c r="O859" s="21">
        <f>INDEX(Auxiliar!$D$5:$F$13,MATCH(Table1[[#This Row],[Tipologia_Testes]],Auxiliar!$B$5:$B$13,0),MATCH(Table1[[#This Row],[Complexidade]],Auxiliar!$D$4:$F$4,0))</f>
        <v>0.1</v>
      </c>
      <c r="P859" s="2" t="s">
        <v>1339</v>
      </c>
      <c r="Q859" s="2"/>
      <c r="R859" s="152">
        <v>45261</v>
      </c>
      <c r="S859" s="152"/>
      <c r="T859" s="152"/>
      <c r="U859" s="152">
        <v>45603</v>
      </c>
      <c r="V859" s="152"/>
      <c r="W859" s="2">
        <f>VLOOKUP(Table1[[#This Row],[Status]],Auxiliar!$B$16:$D$24,3,0)*Table1[[#This Row],[Estimação (horas)]]</f>
        <v>0.1</v>
      </c>
      <c r="X859" s="2" t="s">
        <v>1338</v>
      </c>
    </row>
    <row r="860" spans="2:24" ht="17.7" hidden="1" customHeight="1">
      <c r="B860" s="13" t="s">
        <v>26</v>
      </c>
      <c r="C860" s="13" t="s">
        <v>181</v>
      </c>
      <c r="D860" s="13" t="s">
        <v>1323</v>
      </c>
      <c r="E860" s="2" t="s">
        <v>38</v>
      </c>
      <c r="F860" s="13" t="s">
        <v>215</v>
      </c>
      <c r="G860" s="13" t="s">
        <v>241</v>
      </c>
      <c r="H860" s="58" t="str">
        <f>Table1[[#This Row],[Tabela]]&amp;Table1[[#This Row],[Campo]]</f>
        <v>modesg_inp_empr_excl_parisccli_kgl</v>
      </c>
      <c r="I860" s="3" t="s">
        <v>614</v>
      </c>
      <c r="J860" s="54">
        <f>VLOOKUP(Table1[[#This Row],[Status]],Auxiliar!$B$16:$C$24,2,0)</f>
        <v>1</v>
      </c>
      <c r="K860" s="21" t="s">
        <v>1277</v>
      </c>
      <c r="L860" s="2" t="s">
        <v>1272</v>
      </c>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1338</v>
      </c>
    </row>
    <row r="861" spans="2:24" ht="17.7" hidden="1" customHeight="1">
      <c r="B861" s="13" t="s">
        <v>26</v>
      </c>
      <c r="C861" s="13" t="s">
        <v>181</v>
      </c>
      <c r="D861" s="13" t="s">
        <v>1323</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1277</v>
      </c>
      <c r="L861" s="2" t="s">
        <v>1272</v>
      </c>
      <c r="M861" s="21" t="s">
        <v>1274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1338</v>
      </c>
    </row>
    <row r="862" spans="2:24" ht="17.7" hidden="1" customHeight="1">
      <c r="B862" s="13" t="s">
        <v>26</v>
      </c>
      <c r="C862" s="13" t="s">
        <v>181</v>
      </c>
      <c r="D862" s="13" t="s">
        <v>1323</v>
      </c>
      <c r="E862" s="2" t="s">
        <v>38</v>
      </c>
      <c r="F862" s="13" t="s">
        <v>215</v>
      </c>
      <c r="G862" s="13" t="s">
        <v>243</v>
      </c>
      <c r="H862" s="58" t="str">
        <f>Table1[[#This Row],[Tabela]]&amp;Table1[[#This Row],[Campo]]</f>
        <v>modesg_inp_empr_excl_parisflg_scib</v>
      </c>
      <c r="I862" s="3" t="s">
        <v>614</v>
      </c>
      <c r="J862" s="54">
        <f>VLOOKUP(Table1[[#This Row],[Status]],Auxiliar!$B$16:$C$24,2,0)</f>
        <v>1</v>
      </c>
      <c r="K862" s="21" t="s">
        <v>1277</v>
      </c>
      <c r="L862" s="2" t="s">
        <v>1272</v>
      </c>
      <c r="M862" s="21" t="s">
        <v>1274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1338</v>
      </c>
    </row>
    <row r="863" spans="2:24" ht="17.7" hidden="1" customHeight="1">
      <c r="B863" s="13" t="s">
        <v>26</v>
      </c>
      <c r="C863" s="13" t="s">
        <v>181</v>
      </c>
      <c r="D863" s="13" t="s">
        <v>1323</v>
      </c>
      <c r="E863" s="2" t="s">
        <v>38</v>
      </c>
      <c r="F863" s="13" t="s">
        <v>215</v>
      </c>
      <c r="G863" s="13" t="s">
        <v>222</v>
      </c>
      <c r="H863" s="58" t="str">
        <f>Table1[[#This Row],[Tabela]]&amp;Table1[[#This Row],[Campo]]</f>
        <v>modesg_inp_empr_excl_parisnome_pais</v>
      </c>
      <c r="I863" s="3" t="s">
        <v>614</v>
      </c>
      <c r="J863" s="54">
        <f>VLOOKUP(Table1[[#This Row],[Status]],Auxiliar!$B$16:$C$24,2,0)</f>
        <v>1</v>
      </c>
      <c r="K863" s="21" t="s">
        <v>1277</v>
      </c>
      <c r="L863" s="28"/>
      <c r="M863" s="21" t="s">
        <v>1274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1338</v>
      </c>
    </row>
    <row r="864" spans="2:24" ht="17.7" hidden="1" customHeight="1">
      <c r="B864" s="13" t="s">
        <v>26</v>
      </c>
      <c r="C864" s="13" t="s">
        <v>181</v>
      </c>
      <c r="D864" s="13" t="s">
        <v>1326</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1277</v>
      </c>
      <c r="L864" s="28"/>
      <c r="M864" s="21" t="s">
        <v>1274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1326</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1269</v>
      </c>
      <c r="L865" s="28"/>
      <c r="M865" s="21" t="s">
        <v>1274</v>
      </c>
      <c r="N865" s="48">
        <v>45540</v>
      </c>
      <c r="O865" s="21">
        <f>INDEX(Auxiliar!$D$5:$F$13,MATCH(Table1[[#This Row],[Tipologia_Testes]],Auxiliar!$B$5:$B$13,0),MATCH(Table1[[#This Row],[Complexidade]],Auxiliar!$D$4:$F$4,0))</f>
        <v>0.1</v>
      </c>
      <c r="P865" s="2" t="s">
        <v>1340</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1326</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1326</v>
      </c>
      <c r="E867" s="2" t="s">
        <v>38</v>
      </c>
      <c r="F867" s="13" t="s">
        <v>216</v>
      </c>
      <c r="G867" s="13" t="s">
        <v>240</v>
      </c>
      <c r="H867" s="58" t="str">
        <f>Table1[[#This Row],[Tabela]]&amp;Table1[[#This Row],[Campo]]</f>
        <v>modesg_inp_nfrd_alinhamento_taxclei</v>
      </c>
      <c r="I867" s="2" t="s">
        <v>614</v>
      </c>
      <c r="J867" s="46">
        <f>VLOOKUP(Table1[[#This Row],[Status]],Auxiliar!$B$16:$C$24,2,0)</f>
        <v>1</v>
      </c>
      <c r="K867" s="21" t="s">
        <v>1269</v>
      </c>
      <c r="L867" s="28"/>
      <c r="M867" s="21" t="s">
        <v>1274</v>
      </c>
      <c r="N867" s="48">
        <v>45540</v>
      </c>
      <c r="O867" s="21">
        <f>INDEX(Auxiliar!$D$5:$F$13,MATCH(Table1[[#This Row],[Tipologia_Testes]],Auxiliar!$B$5:$B$13,0),MATCH(Table1[[#This Row],[Complexidade]],Auxiliar!$D$4:$F$4,0))</f>
        <v>0.1</v>
      </c>
      <c r="P867" s="2" t="s">
        <v>1340</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1326</v>
      </c>
      <c r="E868" s="2" t="s">
        <v>38</v>
      </c>
      <c r="F868" s="13" t="s">
        <v>216</v>
      </c>
      <c r="G868" s="13" t="s">
        <v>240</v>
      </c>
      <c r="H868" s="58" t="str">
        <f>Table1[[#This Row],[Tabela]]&amp;Table1[[#This Row],[Campo]]</f>
        <v>modesg_inp_nfrd_alinhamento_taxclei</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1326</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1326</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1277</v>
      </c>
      <c r="L870" s="28"/>
      <c r="M870" s="21" t="s">
        <v>1274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1326</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1326</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1277</v>
      </c>
      <c r="L872" s="28"/>
      <c r="M872" s="21" t="s">
        <v>1274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1326</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1269</v>
      </c>
      <c r="L873" s="28"/>
      <c r="M873" s="21" t="s">
        <v>1274</v>
      </c>
      <c r="N873" s="48">
        <v>45540</v>
      </c>
      <c r="O873" s="21">
        <f>INDEX(Auxiliar!$D$5:$F$13,MATCH(Table1[[#This Row],[Tipologia_Testes]],Auxiliar!$B$5:$B$13,0),MATCH(Table1[[#This Row],[Complexidade]],Auxiliar!$D$4:$F$4,0))</f>
        <v>0.1</v>
      </c>
      <c r="P873" s="2" t="s">
        <v>1341</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1326</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1277</v>
      </c>
      <c r="L874" s="28"/>
      <c r="M874" s="21" t="s">
        <v>1274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1326</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1269</v>
      </c>
      <c r="L875" s="28"/>
      <c r="M875" s="21" t="s">
        <v>1274</v>
      </c>
      <c r="N875" s="48">
        <v>45540</v>
      </c>
      <c r="O875" s="21">
        <f>INDEX(Auxiliar!$D$5:$F$13,MATCH(Table1[[#This Row],[Tipologia_Testes]],Auxiliar!$B$5:$B$13,0),MATCH(Table1[[#This Row],[Complexidade]],Auxiliar!$D$4:$F$4,0))</f>
        <v>0.1</v>
      </c>
      <c r="P875" s="2" t="s">
        <v>1341</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1326</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1277</v>
      </c>
      <c r="L876" s="28"/>
      <c r="M876" s="21" t="s">
        <v>1274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1326</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1269</v>
      </c>
      <c r="L877" s="28"/>
      <c r="M877" s="21" t="s">
        <v>1274</v>
      </c>
      <c r="N877" s="48">
        <v>45540</v>
      </c>
      <c r="O877" s="21">
        <f>INDEX(Auxiliar!$D$5:$F$13,MATCH(Table1[[#This Row],[Tipologia_Testes]],Auxiliar!$B$5:$B$13,0),MATCH(Table1[[#This Row],[Complexidade]],Auxiliar!$D$4:$F$4,0))</f>
        <v>0.1</v>
      </c>
      <c r="P877" s="2" t="s">
        <v>1341</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1326</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1277</v>
      </c>
      <c r="L878" s="28"/>
      <c r="M878" s="21" t="s">
        <v>1274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1326</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1269</v>
      </c>
      <c r="L879" s="28"/>
      <c r="M879" s="21" t="s">
        <v>1274</v>
      </c>
      <c r="N879" s="48">
        <v>45540</v>
      </c>
      <c r="O879" s="21">
        <f>INDEX(Auxiliar!$D$5:$F$13,MATCH(Table1[[#This Row],[Tipologia_Testes]],Auxiliar!$B$5:$B$13,0),MATCH(Table1[[#This Row],[Complexidade]],Auxiliar!$D$4:$F$4,0))</f>
        <v>0.1</v>
      </c>
      <c r="P879" s="2" t="s">
        <v>1341</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1326</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1277</v>
      </c>
      <c r="L880" s="28"/>
      <c r="M880" s="21" t="s">
        <v>1274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1326</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1269</v>
      </c>
      <c r="L881" s="28"/>
      <c r="M881" s="21" t="s">
        <v>1274</v>
      </c>
      <c r="N881" s="48">
        <v>45540</v>
      </c>
      <c r="O881" s="21">
        <f>INDEX(Auxiliar!$D$5:$F$13,MATCH(Table1[[#This Row],[Tipologia_Testes]],Auxiliar!$B$5:$B$13,0),MATCH(Table1[[#This Row],[Complexidade]],Auxiliar!$D$4:$F$4,0))</f>
        <v>0.1</v>
      </c>
      <c r="P881" s="2" t="s">
        <v>1341</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1326</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1277</v>
      </c>
      <c r="L882" s="28"/>
      <c r="M882" s="21" t="s">
        <v>1274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1326</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1269</v>
      </c>
      <c r="L883" s="28"/>
      <c r="M883" s="21" t="s">
        <v>1274</v>
      </c>
      <c r="N883" s="48">
        <v>45540</v>
      </c>
      <c r="O883" s="21">
        <f>INDEX(Auxiliar!$D$5:$F$13,MATCH(Table1[[#This Row],[Tipologia_Testes]],Auxiliar!$B$5:$B$13,0),MATCH(Table1[[#This Row],[Complexidade]],Auxiliar!$D$4:$F$4,0))</f>
        <v>0.1</v>
      </c>
      <c r="P883" s="2" t="s">
        <v>1341</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1326</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1277</v>
      </c>
      <c r="L884" s="28"/>
      <c r="M884" s="21" t="s">
        <v>1274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1326</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1269</v>
      </c>
      <c r="L885" s="28"/>
      <c r="M885" s="21" t="s">
        <v>1274</v>
      </c>
      <c r="N885" s="48">
        <v>45540</v>
      </c>
      <c r="O885" s="21">
        <f>INDEX(Auxiliar!$D$5:$F$13,MATCH(Table1[[#This Row],[Tipologia_Testes]],Auxiliar!$B$5:$B$13,0),MATCH(Table1[[#This Row],[Complexidade]],Auxiliar!$D$4:$F$4,0))</f>
        <v>0.1</v>
      </c>
      <c r="P885" s="2" t="s">
        <v>1341</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1326</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1277</v>
      </c>
      <c r="L886" s="28"/>
      <c r="M886" s="21" t="s">
        <v>1274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1326</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1269</v>
      </c>
      <c r="L887" s="28"/>
      <c r="M887" s="21" t="s">
        <v>1274</v>
      </c>
      <c r="N887" s="48">
        <v>45540</v>
      </c>
      <c r="O887" s="21">
        <f>INDEX(Auxiliar!$D$5:$F$13,MATCH(Table1[[#This Row],[Tipologia_Testes]],Auxiliar!$B$5:$B$13,0),MATCH(Table1[[#This Row],[Complexidade]],Auxiliar!$D$4:$F$4,0))</f>
        <v>0.1</v>
      </c>
      <c r="P887" s="2" t="s">
        <v>1341</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1326</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1277</v>
      </c>
      <c r="L888" s="28"/>
      <c r="M888" s="21" t="s">
        <v>1274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1326</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1269</v>
      </c>
      <c r="L889" s="28"/>
      <c r="M889" s="21" t="s">
        <v>1274</v>
      </c>
      <c r="N889" s="48">
        <v>45540</v>
      </c>
      <c r="O889" s="21">
        <f>INDEX(Auxiliar!$D$5:$F$13,MATCH(Table1[[#This Row],[Tipologia_Testes]],Auxiliar!$B$5:$B$13,0),MATCH(Table1[[#This Row],[Complexidade]],Auxiliar!$D$4:$F$4,0))</f>
        <v>0.1</v>
      </c>
      <c r="P889" s="2" t="s">
        <v>1341</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1326</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1277</v>
      </c>
      <c r="L890" s="28"/>
      <c r="M890" s="21" t="s">
        <v>1274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1326</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1269</v>
      </c>
      <c r="L891" s="28"/>
      <c r="M891" s="21" t="s">
        <v>1274</v>
      </c>
      <c r="N891" s="48">
        <v>45540</v>
      </c>
      <c r="O891" s="21">
        <f>INDEX(Auxiliar!$D$5:$F$13,MATCH(Table1[[#This Row],[Tipologia_Testes]],Auxiliar!$B$5:$B$13,0),MATCH(Table1[[#This Row],[Complexidade]],Auxiliar!$D$4:$F$4,0))</f>
        <v>0.1</v>
      </c>
      <c r="P891" s="2" t="s">
        <v>1341</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1326</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1277</v>
      </c>
      <c r="L892" s="28"/>
      <c r="M892" s="21" t="s">
        <v>1274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1326</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1269</v>
      </c>
      <c r="L893" s="28"/>
      <c r="M893" s="21" t="s">
        <v>1274</v>
      </c>
      <c r="N893" s="48">
        <v>45540</v>
      </c>
      <c r="O893" s="21">
        <f>INDEX(Auxiliar!$D$5:$F$13,MATCH(Table1[[#This Row],[Tipologia_Testes]],Auxiliar!$B$5:$B$13,0),MATCH(Table1[[#This Row],[Complexidade]],Auxiliar!$D$4:$F$4,0))</f>
        <v>0.1</v>
      </c>
      <c r="P893" s="2" t="s">
        <v>1341</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1326</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1277</v>
      </c>
      <c r="L894" s="28"/>
      <c r="M894" s="21" t="s">
        <v>1274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1326</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1269</v>
      </c>
      <c r="L895" s="28"/>
      <c r="M895" s="21" t="s">
        <v>1274</v>
      </c>
      <c r="N895" s="48">
        <v>45540</v>
      </c>
      <c r="O895" s="21">
        <f>INDEX(Auxiliar!$D$5:$F$13,MATCH(Table1[[#This Row],[Tipologia_Testes]],Auxiliar!$B$5:$B$13,0),MATCH(Table1[[#This Row],[Complexidade]],Auxiliar!$D$4:$F$4,0))</f>
        <v>0.1</v>
      </c>
      <c r="P895" s="2" t="s">
        <v>1341</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1326</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1277</v>
      </c>
      <c r="L896" s="28"/>
      <c r="M896" s="21" t="s">
        <v>1274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1326</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1269</v>
      </c>
      <c r="L897" s="28"/>
      <c r="M897" s="21" t="s">
        <v>1274</v>
      </c>
      <c r="N897" s="48">
        <v>45540</v>
      </c>
      <c r="O897" s="21">
        <f>INDEX(Auxiliar!$D$5:$F$13,MATCH(Table1[[#This Row],[Tipologia_Testes]],Auxiliar!$B$5:$B$13,0),MATCH(Table1[[#This Row],[Complexidade]],Auxiliar!$D$4:$F$4,0))</f>
        <v>0.1</v>
      </c>
      <c r="P897" s="2" t="s">
        <v>1341</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1326</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1277</v>
      </c>
      <c r="L898" s="28"/>
      <c r="M898" s="21" t="s">
        <v>1274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1326</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1269</v>
      </c>
      <c r="L899" s="28"/>
      <c r="M899" s="21" t="s">
        <v>1274</v>
      </c>
      <c r="N899" s="48">
        <v>45540</v>
      </c>
      <c r="O899" s="21">
        <f>INDEX(Auxiliar!$D$5:$F$13,MATCH(Table1[[#This Row],[Tipologia_Testes]],Auxiliar!$B$5:$B$13,0),MATCH(Table1[[#This Row],[Complexidade]],Auxiliar!$D$4:$F$4,0))</f>
        <v>0.1</v>
      </c>
      <c r="P899" s="2" t="s">
        <v>1342</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1326</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1277</v>
      </c>
      <c r="L900" s="28"/>
      <c r="M900" s="21" t="s">
        <v>1274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1326</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1269</v>
      </c>
      <c r="L901" s="2" t="s">
        <v>655</v>
      </c>
      <c r="M901" s="21" t="s">
        <v>1274</v>
      </c>
      <c r="N901" s="48">
        <v>45540</v>
      </c>
      <c r="O901" s="21">
        <f>INDEX(Auxiliar!$D$5:$F$13,MATCH(Table1[[#This Row],[Tipologia_Testes]],Auxiliar!$B$5:$B$13,0),MATCH(Table1[[#This Row],[Complexidade]],Auxiliar!$D$4:$F$4,0))</f>
        <v>0.1</v>
      </c>
      <c r="P901" s="2" t="s">
        <v>1343</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1326</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1277</v>
      </c>
      <c r="L902" s="2" t="s">
        <v>655</v>
      </c>
      <c r="M902" s="21" t="s">
        <v>1274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1326</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1269</v>
      </c>
      <c r="L903" s="2" t="s">
        <v>655</v>
      </c>
      <c r="M903" s="21" t="s">
        <v>1274</v>
      </c>
      <c r="N903" s="48">
        <v>45540</v>
      </c>
      <c r="O903" s="21">
        <f>INDEX(Auxiliar!$D$5:$F$13,MATCH(Table1[[#This Row],[Tipologia_Testes]],Auxiliar!$B$5:$B$13,0),MATCH(Table1[[#This Row],[Complexidade]],Auxiliar!$D$4:$F$4,0))</f>
        <v>0.1</v>
      </c>
      <c r="P903" s="2" t="s">
        <v>1343</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1326</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1277</v>
      </c>
      <c r="L904" s="2" t="s">
        <v>655</v>
      </c>
      <c r="M904" s="21" t="s">
        <v>1274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1326</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1269</v>
      </c>
      <c r="L905" s="2" t="s">
        <v>655</v>
      </c>
      <c r="M905" s="21" t="s">
        <v>1274</v>
      </c>
      <c r="N905" s="48">
        <v>45540</v>
      </c>
      <c r="O905" s="21">
        <f>INDEX(Auxiliar!$D$5:$F$13,MATCH(Table1[[#This Row],[Tipologia_Testes]],Auxiliar!$B$5:$B$13,0),MATCH(Table1[[#This Row],[Complexidade]],Auxiliar!$D$4:$F$4,0))</f>
        <v>0.1</v>
      </c>
      <c r="P905" s="2" t="s">
        <v>1343</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1326</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1277</v>
      </c>
      <c r="L906" s="2" t="s">
        <v>655</v>
      </c>
      <c r="M906" s="21" t="s">
        <v>1274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1326</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1269</v>
      </c>
      <c r="L907" s="2" t="s">
        <v>655</v>
      </c>
      <c r="M907" s="21" t="s">
        <v>1274</v>
      </c>
      <c r="N907" s="48">
        <v>45540</v>
      </c>
      <c r="O907" s="21">
        <f>INDEX(Auxiliar!$D$5:$F$13,MATCH(Table1[[#This Row],[Tipologia_Testes]],Auxiliar!$B$5:$B$13,0),MATCH(Table1[[#This Row],[Complexidade]],Auxiliar!$D$4:$F$4,0))</f>
        <v>0.1</v>
      </c>
      <c r="P907" s="2" t="s">
        <v>1343</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1326</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1277</v>
      </c>
      <c r="L908" s="2" t="s">
        <v>655</v>
      </c>
      <c r="M908" s="21" t="s">
        <v>1274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1326</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1269</v>
      </c>
      <c r="L909" s="2" t="s">
        <v>655</v>
      </c>
      <c r="M909" s="21" t="s">
        <v>1274</v>
      </c>
      <c r="N909" s="48">
        <v>45540</v>
      </c>
      <c r="O909" s="21">
        <f>INDEX(Auxiliar!$D$5:$F$13,MATCH(Table1[[#This Row],[Tipologia_Testes]],Auxiliar!$B$5:$B$13,0),MATCH(Table1[[#This Row],[Complexidade]],Auxiliar!$D$4:$F$4,0))</f>
        <v>0.1</v>
      </c>
      <c r="P909" s="2" t="s">
        <v>1343</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1326</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1277</v>
      </c>
      <c r="L910" s="2" t="s">
        <v>655</v>
      </c>
      <c r="M910" s="21" t="s">
        <v>1274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1326</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1269</v>
      </c>
      <c r="L911" s="2" t="s">
        <v>655</v>
      </c>
      <c r="M911" s="21" t="s">
        <v>1274</v>
      </c>
      <c r="N911" s="48">
        <v>45540</v>
      </c>
      <c r="O911" s="21">
        <f>INDEX(Auxiliar!$D$5:$F$13,MATCH(Table1[[#This Row],[Tipologia_Testes]],Auxiliar!$B$5:$B$13,0),MATCH(Table1[[#This Row],[Complexidade]],Auxiliar!$D$4:$F$4,0))</f>
        <v>0.1</v>
      </c>
      <c r="P911" s="2" t="s">
        <v>1343</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1326</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1277</v>
      </c>
      <c r="L912" s="2" t="s">
        <v>655</v>
      </c>
      <c r="M912" s="21" t="s">
        <v>1274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1326</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1269</v>
      </c>
      <c r="L913" s="2" t="s">
        <v>655</v>
      </c>
      <c r="M913" s="21" t="s">
        <v>1274</v>
      </c>
      <c r="N913" s="48">
        <v>45540</v>
      </c>
      <c r="O913" s="21">
        <f>INDEX(Auxiliar!$D$5:$F$13,MATCH(Table1[[#This Row],[Tipologia_Testes]],Auxiliar!$B$5:$B$13,0),MATCH(Table1[[#This Row],[Complexidade]],Auxiliar!$D$4:$F$4,0))</f>
        <v>0.1</v>
      </c>
      <c r="P913" s="2" t="s">
        <v>1343</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1326</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1277</v>
      </c>
      <c r="L914" s="2" t="s">
        <v>655</v>
      </c>
      <c r="M914" s="21" t="s">
        <v>1274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1326</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1269</v>
      </c>
      <c r="L915" s="2" t="s">
        <v>655</v>
      </c>
      <c r="M915" s="21" t="s">
        <v>1274</v>
      </c>
      <c r="N915" s="48">
        <v>45540</v>
      </c>
      <c r="O915" s="21">
        <f>INDEX(Auxiliar!$D$5:$F$13,MATCH(Table1[[#This Row],[Tipologia_Testes]],Auxiliar!$B$5:$B$13,0),MATCH(Table1[[#This Row],[Complexidade]],Auxiliar!$D$4:$F$4,0))</f>
        <v>0.1</v>
      </c>
      <c r="P915" s="2" t="s">
        <v>1343</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1326</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1277</v>
      </c>
      <c r="L916" s="2" t="s">
        <v>655</v>
      </c>
      <c r="M916" s="21" t="s">
        <v>1274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1326</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1269</v>
      </c>
      <c r="L917" s="2" t="s">
        <v>655</v>
      </c>
      <c r="M917" s="21" t="s">
        <v>1274</v>
      </c>
      <c r="N917" s="48">
        <v>45540</v>
      </c>
      <c r="O917" s="21">
        <f>INDEX(Auxiliar!$D$5:$F$13,MATCH(Table1[[#This Row],[Tipologia_Testes]],Auxiliar!$B$5:$B$13,0),MATCH(Table1[[#This Row],[Complexidade]],Auxiliar!$D$4:$F$4,0))</f>
        <v>0.1</v>
      </c>
      <c r="P917" s="2" t="s">
        <v>1343</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1326</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1277</v>
      </c>
      <c r="L918" s="2" t="s">
        <v>655</v>
      </c>
      <c r="M918" s="21" t="s">
        <v>1274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1326</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1269</v>
      </c>
      <c r="L919" s="2" t="s">
        <v>655</v>
      </c>
      <c r="M919" s="21" t="s">
        <v>1274</v>
      </c>
      <c r="N919" s="48">
        <v>45540</v>
      </c>
      <c r="O919" s="21">
        <f>INDEX(Auxiliar!$D$5:$F$13,MATCH(Table1[[#This Row],[Tipologia_Testes]],Auxiliar!$B$5:$B$13,0),MATCH(Table1[[#This Row],[Complexidade]],Auxiliar!$D$4:$F$4,0))</f>
        <v>0.1</v>
      </c>
      <c r="P919" s="2" t="s">
        <v>1343</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1326</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1277</v>
      </c>
      <c r="L920" s="2" t="s">
        <v>655</v>
      </c>
      <c r="M920" s="21" t="s">
        <v>1274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1326</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1269</v>
      </c>
      <c r="L921" s="2" t="s">
        <v>655</v>
      </c>
      <c r="M921" s="21" t="s">
        <v>1274</v>
      </c>
      <c r="N921" s="48">
        <v>45540</v>
      </c>
      <c r="O921" s="21">
        <f>INDEX(Auxiliar!$D$5:$F$13,MATCH(Table1[[#This Row],[Tipologia_Testes]],Auxiliar!$B$5:$B$13,0),MATCH(Table1[[#This Row],[Complexidade]],Auxiliar!$D$4:$F$4,0))</f>
        <v>0.1</v>
      </c>
      <c r="P921" s="2" t="s">
        <v>1343</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1326</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1277</v>
      </c>
      <c r="L922" s="2" t="s">
        <v>655</v>
      </c>
      <c r="M922" s="21" t="s">
        <v>1274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1326</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1269</v>
      </c>
      <c r="L923" s="2" t="s">
        <v>655</v>
      </c>
      <c r="M923" s="21" t="s">
        <v>1274</v>
      </c>
      <c r="N923" s="48">
        <v>45540</v>
      </c>
      <c r="O923" s="21">
        <f>INDEX(Auxiliar!$D$5:$F$13,MATCH(Table1[[#This Row],[Tipologia_Testes]],Auxiliar!$B$5:$B$13,0),MATCH(Table1[[#This Row],[Complexidade]],Auxiliar!$D$4:$F$4,0))</f>
        <v>0.1</v>
      </c>
      <c r="P923" s="2" t="s">
        <v>1343</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1326</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1277</v>
      </c>
      <c r="L924" s="2" t="s">
        <v>655</v>
      </c>
      <c r="M924" s="21" t="s">
        <v>1274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1326</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1269</v>
      </c>
      <c r="L925" s="2" t="s">
        <v>655</v>
      </c>
      <c r="M925" s="21" t="s">
        <v>1274</v>
      </c>
      <c r="N925" s="48">
        <v>45540</v>
      </c>
      <c r="O925" s="21">
        <f>INDEX(Auxiliar!$D$5:$F$13,MATCH(Table1[[#This Row],[Tipologia_Testes]],Auxiliar!$B$5:$B$13,0),MATCH(Table1[[#This Row],[Complexidade]],Auxiliar!$D$4:$F$4,0))</f>
        <v>0.1</v>
      </c>
      <c r="P925" s="2" t="s">
        <v>1343</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1326</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1277</v>
      </c>
      <c r="L926" s="2" t="s">
        <v>655</v>
      </c>
      <c r="M926" s="21" t="s">
        <v>1274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1326</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1269</v>
      </c>
      <c r="L927" s="2" t="s">
        <v>655</v>
      </c>
      <c r="M927" s="21" t="s">
        <v>1274</v>
      </c>
      <c r="N927" s="48">
        <v>45540</v>
      </c>
      <c r="O927" s="21">
        <f>INDEX(Auxiliar!$D$5:$F$13,MATCH(Table1[[#This Row],[Tipologia_Testes]],Auxiliar!$B$5:$B$13,0),MATCH(Table1[[#This Row],[Complexidade]],Auxiliar!$D$4:$F$4,0))</f>
        <v>0.1</v>
      </c>
      <c r="P927" s="2" t="s">
        <v>1343</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1326</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1277</v>
      </c>
      <c r="L928" s="2" t="s">
        <v>655</v>
      </c>
      <c r="M928" s="21" t="s">
        <v>1274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1326</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1269</v>
      </c>
      <c r="L929" s="2" t="s">
        <v>655</v>
      </c>
      <c r="M929" s="21" t="s">
        <v>1274</v>
      </c>
      <c r="N929" s="48">
        <v>45540</v>
      </c>
      <c r="O929" s="21">
        <f>INDEX(Auxiliar!$D$5:$F$13,MATCH(Table1[[#This Row],[Tipologia_Testes]],Auxiliar!$B$5:$B$13,0),MATCH(Table1[[#This Row],[Complexidade]],Auxiliar!$D$4:$F$4,0))</f>
        <v>0.1</v>
      </c>
      <c r="P929" s="2" t="s">
        <v>1343</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1326</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1277</v>
      </c>
      <c r="L930" s="2" t="s">
        <v>655</v>
      </c>
      <c r="M930" s="21" t="s">
        <v>1274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1326</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1269</v>
      </c>
      <c r="L931" s="2" t="s">
        <v>655</v>
      </c>
      <c r="M931" s="21" t="s">
        <v>1274</v>
      </c>
      <c r="N931" s="48">
        <v>45540</v>
      </c>
      <c r="O931" s="21">
        <f>INDEX(Auxiliar!$D$5:$F$13,MATCH(Table1[[#This Row],[Tipologia_Testes]],Auxiliar!$B$5:$B$13,0),MATCH(Table1[[#This Row],[Complexidade]],Auxiliar!$D$4:$F$4,0))</f>
        <v>0.1</v>
      </c>
      <c r="P931" s="2" t="s">
        <v>1343</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1326</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1277</v>
      </c>
      <c r="L932" s="2" t="s">
        <v>655</v>
      </c>
      <c r="M932" s="21" t="s">
        <v>1274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1326</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1269</v>
      </c>
      <c r="L933" s="2" t="s">
        <v>655</v>
      </c>
      <c r="M933" s="21" t="s">
        <v>1274</v>
      </c>
      <c r="N933" s="48">
        <v>45540</v>
      </c>
      <c r="O933" s="21">
        <f>INDEX(Auxiliar!$D$5:$F$13,MATCH(Table1[[#This Row],[Tipologia_Testes]],Auxiliar!$B$5:$B$13,0),MATCH(Table1[[#This Row],[Complexidade]],Auxiliar!$D$4:$F$4,0))</f>
        <v>0.1</v>
      </c>
      <c r="P933" s="2" t="s">
        <v>1343</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1326</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1277</v>
      </c>
      <c r="L934" s="2" t="s">
        <v>655</v>
      </c>
      <c r="M934" s="21" t="s">
        <v>1274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1326</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1269</v>
      </c>
      <c r="L935" s="2" t="s">
        <v>655</v>
      </c>
      <c r="M935" s="21" t="s">
        <v>1274</v>
      </c>
      <c r="N935" s="48">
        <v>45540</v>
      </c>
      <c r="O935" s="21">
        <f>INDEX(Auxiliar!$D$5:$F$13,MATCH(Table1[[#This Row],[Tipologia_Testes]],Auxiliar!$B$5:$B$13,0),MATCH(Table1[[#This Row],[Complexidade]],Auxiliar!$D$4:$F$4,0))</f>
        <v>0.1</v>
      </c>
      <c r="P935" s="2" t="s">
        <v>1343</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1326</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1277</v>
      </c>
      <c r="L936" s="2" t="s">
        <v>655</v>
      </c>
      <c r="M936" s="21" t="s">
        <v>1274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1326</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1269</v>
      </c>
      <c r="L937" s="2" t="s">
        <v>655</v>
      </c>
      <c r="M937" s="21" t="s">
        <v>1274</v>
      </c>
      <c r="N937" s="48">
        <v>45540</v>
      </c>
      <c r="O937" s="21">
        <f>INDEX(Auxiliar!$D$5:$F$13,MATCH(Table1[[#This Row],[Tipologia_Testes]],Auxiliar!$B$5:$B$13,0),MATCH(Table1[[#This Row],[Complexidade]],Auxiliar!$D$4:$F$4,0))</f>
        <v>0.1</v>
      </c>
      <c r="P937" s="2" t="s">
        <v>1343</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1326</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1277</v>
      </c>
      <c r="L938" s="2" t="s">
        <v>655</v>
      </c>
      <c r="M938" s="21" t="s">
        <v>1274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1326</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1269</v>
      </c>
      <c r="L939" s="2" t="s">
        <v>655</v>
      </c>
      <c r="M939" s="21" t="s">
        <v>1274</v>
      </c>
      <c r="N939" s="48">
        <v>45540</v>
      </c>
      <c r="O939" s="21">
        <f>INDEX(Auxiliar!$D$5:$F$13,MATCH(Table1[[#This Row],[Tipologia_Testes]],Auxiliar!$B$5:$B$13,0),MATCH(Table1[[#This Row],[Complexidade]],Auxiliar!$D$4:$F$4,0))</f>
        <v>0.1</v>
      </c>
      <c r="P939" s="2" t="s">
        <v>1343</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1326</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1277</v>
      </c>
      <c r="L940" s="2" t="s">
        <v>655</v>
      </c>
      <c r="M940" s="21" t="s">
        <v>1274</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1327</v>
      </c>
      <c r="E941" s="2" t="s">
        <v>38</v>
      </c>
      <c r="F941" s="13" t="s">
        <v>217</v>
      </c>
      <c r="G941" s="13" t="s">
        <v>208</v>
      </c>
      <c r="H941" s="58" t="str">
        <f>Table1[[#This Row],[Tabela]]&amp;Table1[[#This Row],[Campo]]</f>
        <v>modesg_inp_risco_fisicoref_date</v>
      </c>
      <c r="I941" s="3" t="s">
        <v>614</v>
      </c>
      <c r="J941" s="54">
        <f>VLOOKUP(Table1[[#This Row],[Status]],Auxiliar!$B$16:$C$24,2,0)</f>
        <v>1</v>
      </c>
      <c r="K941" s="21" t="s">
        <v>1277</v>
      </c>
      <c r="L941" s="2" t="s">
        <v>655</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1338</v>
      </c>
    </row>
    <row r="942" spans="2:24" ht="17.7" hidden="1" customHeight="1">
      <c r="B942" s="13" t="s">
        <v>26</v>
      </c>
      <c r="C942" s="13" t="s">
        <v>181</v>
      </c>
      <c r="D942" s="13" t="s">
        <v>1327</v>
      </c>
      <c r="E942" s="2" t="s">
        <v>38</v>
      </c>
      <c r="F942" s="13" t="s">
        <v>217</v>
      </c>
      <c r="G942" s="13" t="s">
        <v>280</v>
      </c>
      <c r="H942" s="58" t="str">
        <f>Table1[[#This Row],[Tabela]]&amp;Table1[[#This Row],[Campo]]</f>
        <v>modesg_inp_risco_fisicocod_pais</v>
      </c>
      <c r="I942" s="3" t="s">
        <v>614</v>
      </c>
      <c r="J942" s="54">
        <f>VLOOKUP(Table1[[#This Row],[Status]],Auxiliar!$B$16:$C$24,2,0)</f>
        <v>1</v>
      </c>
      <c r="K942" s="21" t="s">
        <v>1269</v>
      </c>
      <c r="L942" s="2" t="s">
        <v>1272</v>
      </c>
      <c r="M942" s="21" t="s">
        <v>1274</v>
      </c>
      <c r="N942" s="48">
        <v>45485</v>
      </c>
      <c r="O942" s="21">
        <f>INDEX(Auxiliar!$D$5:$F$13,MATCH(Table1[[#This Row],[Tipologia_Testes]],Auxiliar!$B$5:$B$13,0),MATCH(Table1[[#This Row],[Complexidade]],Auxiliar!$D$4:$F$4,0))</f>
        <v>0.1</v>
      </c>
      <c r="P942" s="2" t="s">
        <v>1344</v>
      </c>
      <c r="Q942" s="2"/>
      <c r="R942" s="152">
        <v>45261</v>
      </c>
      <c r="S942" s="152"/>
      <c r="T942" s="152"/>
      <c r="U942" s="152">
        <v>45603</v>
      </c>
      <c r="V942" s="152"/>
      <c r="W942" s="2">
        <f>VLOOKUP(Table1[[#This Row],[Status]],Auxiliar!$B$16:$D$24,3,0)*Table1[[#This Row],[Estimação (horas)]]</f>
        <v>0.1</v>
      </c>
      <c r="X942" s="2" t="s">
        <v>1338</v>
      </c>
    </row>
    <row r="943" spans="2:24" ht="17.7" hidden="1" customHeight="1">
      <c r="B943" s="13" t="s">
        <v>26</v>
      </c>
      <c r="C943" s="13" t="s">
        <v>181</v>
      </c>
      <c r="D943" s="13" t="s">
        <v>1327</v>
      </c>
      <c r="E943" s="2" t="s">
        <v>38</v>
      </c>
      <c r="F943" s="13" t="s">
        <v>217</v>
      </c>
      <c r="G943" s="13" t="s">
        <v>280</v>
      </c>
      <c r="H943" s="58" t="str">
        <f>Table1[[#This Row],[Tabela]]&amp;Table1[[#This Row],[Campo]]</f>
        <v>modesg_inp_risco_fisicocod_pais</v>
      </c>
      <c r="I943" s="3" t="s">
        <v>614</v>
      </c>
      <c r="J943" s="54">
        <f>VLOOKUP(Table1[[#This Row],[Status]],Auxiliar!$B$16:$C$24,2,0)</f>
        <v>1</v>
      </c>
      <c r="K943" s="21" t="s">
        <v>1277</v>
      </c>
      <c r="L943" s="2" t="s">
        <v>1272</v>
      </c>
      <c r="M943" s="21" t="s">
        <v>1274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1338</v>
      </c>
    </row>
    <row r="944" spans="2:24" ht="17.7" hidden="1" customHeight="1">
      <c r="B944" s="13" t="s">
        <v>26</v>
      </c>
      <c r="C944" s="13" t="s">
        <v>181</v>
      </c>
      <c r="D944" s="13" t="s">
        <v>1327</v>
      </c>
      <c r="E944" s="2" t="s">
        <v>38</v>
      </c>
      <c r="F944" s="13" t="s">
        <v>217</v>
      </c>
      <c r="G944" s="13" t="s">
        <v>281</v>
      </c>
      <c r="H944" s="58" t="str">
        <f>Table1[[#This Row],[Tabela]]&amp;Table1[[#This Row],[Campo]]</f>
        <v>modesg_inp_risco_fisicocod_nutiii</v>
      </c>
      <c r="I944" s="3" t="s">
        <v>614</v>
      </c>
      <c r="J944" s="54">
        <f>VLOOKUP(Table1[[#This Row],[Status]],Auxiliar!$B$16:$C$24,2,0)</f>
        <v>1</v>
      </c>
      <c r="K944" s="21" t="s">
        <v>1277</v>
      </c>
      <c r="L944" s="2" t="s">
        <v>1272</v>
      </c>
      <c r="M944" s="21" t="s">
        <v>1274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1338</v>
      </c>
    </row>
    <row r="945" spans="2:24" ht="17.7" hidden="1" customHeight="1">
      <c r="B945" s="13" t="s">
        <v>26</v>
      </c>
      <c r="C945" s="13" t="s">
        <v>181</v>
      </c>
      <c r="D945" s="13" t="s">
        <v>1327</v>
      </c>
      <c r="E945" s="2" t="s">
        <v>38</v>
      </c>
      <c r="F945" s="13" t="s">
        <v>217</v>
      </c>
      <c r="G945" s="13" t="s">
        <v>282</v>
      </c>
      <c r="H945" s="58" t="str">
        <f>Table1[[#This Row],[Tabela]]&amp;Table1[[#This Row],[Campo]]</f>
        <v>modesg_inp_risco_fisicocod_nace_esg</v>
      </c>
      <c r="I945" s="3" t="s">
        <v>614</v>
      </c>
      <c r="J945" s="54">
        <f>VLOOKUP(Table1[[#This Row],[Status]],Auxiliar!$B$16:$C$24,2,0)</f>
        <v>1</v>
      </c>
      <c r="K945" s="21" t="s">
        <v>1269</v>
      </c>
      <c r="L945" s="2" t="s">
        <v>1272</v>
      </c>
      <c r="M945" s="21" t="s">
        <v>1274</v>
      </c>
      <c r="N945" s="48">
        <v>45569</v>
      </c>
      <c r="O945" s="21">
        <f>INDEX(Auxiliar!$D$5:$F$13,MATCH(Table1[[#This Row],[Tipologia_Testes]],Auxiliar!$B$5:$B$13,0),MATCH(Table1[[#This Row],[Complexidade]],Auxiliar!$D$4:$F$4,0))</f>
        <v>0.1</v>
      </c>
      <c r="P945" s="2" t="s">
        <v>1344</v>
      </c>
      <c r="Q945" s="2"/>
      <c r="R945" s="152">
        <v>45261</v>
      </c>
      <c r="S945" s="152"/>
      <c r="T945" s="152"/>
      <c r="U945" s="152">
        <v>45603</v>
      </c>
      <c r="V945" s="152"/>
      <c r="W945" s="2">
        <f>VLOOKUP(Table1[[#This Row],[Status]],Auxiliar!$B$16:$D$24,3,0)*Table1[[#This Row],[Estimação (horas)]]</f>
        <v>0.1</v>
      </c>
      <c r="X945" s="2" t="s">
        <v>1338</v>
      </c>
    </row>
    <row r="946" spans="2:24" ht="17.7" hidden="1" customHeight="1">
      <c r="B946" s="13" t="s">
        <v>26</v>
      </c>
      <c r="C946" s="13" t="s">
        <v>181</v>
      </c>
      <c r="D946" s="13" t="s">
        <v>1327</v>
      </c>
      <c r="E946" s="2" t="s">
        <v>38</v>
      </c>
      <c r="F946" s="13" t="s">
        <v>217</v>
      </c>
      <c r="G946" s="13" t="s">
        <v>282</v>
      </c>
      <c r="H946" s="58" t="str">
        <f>Table1[[#This Row],[Tabela]]&amp;Table1[[#This Row],[Campo]]</f>
        <v>modesg_inp_risco_fisicocod_nace_esg</v>
      </c>
      <c r="I946" s="3" t="s">
        <v>614</v>
      </c>
      <c r="J946" s="54">
        <f>VLOOKUP(Table1[[#This Row],[Status]],Auxiliar!$B$16:$C$24,2,0)</f>
        <v>1</v>
      </c>
      <c r="K946" s="21" t="s">
        <v>1277</v>
      </c>
      <c r="L946" s="2" t="s">
        <v>1272</v>
      </c>
      <c r="M946" s="21" t="s">
        <v>1274</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1338</v>
      </c>
    </row>
    <row r="947" spans="2:24" ht="17.7" hidden="1" customHeight="1">
      <c r="B947" s="13" t="s">
        <v>26</v>
      </c>
      <c r="C947" s="13" t="s">
        <v>181</v>
      </c>
      <c r="D947" s="13" t="s">
        <v>1327</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1269</v>
      </c>
      <c r="L947" s="2" t="s">
        <v>1272</v>
      </c>
      <c r="M947" s="21" t="s">
        <v>1274</v>
      </c>
      <c r="N947" s="48">
        <v>45485</v>
      </c>
      <c r="O947" s="21">
        <f>INDEX(Auxiliar!$D$5:$F$13,MATCH(Table1[[#This Row],[Tipologia_Testes]],Auxiliar!$B$5:$B$13,0),MATCH(Table1[[#This Row],[Complexidade]],Auxiliar!$D$4:$F$4,0))</f>
        <v>0.1</v>
      </c>
      <c r="P947" s="2" t="s">
        <v>1345</v>
      </c>
      <c r="Q947" s="2"/>
      <c r="R947" s="152">
        <v>45261</v>
      </c>
      <c r="S947" s="152"/>
      <c r="T947" s="152"/>
      <c r="U947" s="152">
        <v>45603</v>
      </c>
      <c r="V947" s="152"/>
      <c r="W947" s="2">
        <f>VLOOKUP(Table1[[#This Row],[Status]],Auxiliar!$B$16:$D$24,3,0)*Table1[[#This Row],[Estimação (horas)]]</f>
        <v>0.1</v>
      </c>
      <c r="X947" s="2" t="s">
        <v>1338</v>
      </c>
    </row>
    <row r="948" spans="2:24" ht="17.7" hidden="1" customHeight="1">
      <c r="B948" s="13" t="s">
        <v>26</v>
      </c>
      <c r="C948" s="13" t="s">
        <v>181</v>
      </c>
      <c r="D948" s="13" t="s">
        <v>1327</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1277</v>
      </c>
      <c r="L948" s="2" t="s">
        <v>1272</v>
      </c>
      <c r="M948" s="21" t="s">
        <v>1274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1338</v>
      </c>
    </row>
    <row r="949" spans="2:24" ht="17.7" hidden="1" customHeight="1">
      <c r="B949" s="13" t="s">
        <v>26</v>
      </c>
      <c r="C949" s="13" t="s">
        <v>181</v>
      </c>
      <c r="D949" s="13" t="s">
        <v>1327</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1269</v>
      </c>
      <c r="L949" s="2" t="s">
        <v>1272</v>
      </c>
      <c r="M949" s="21" t="s">
        <v>1274</v>
      </c>
      <c r="N949" s="48">
        <v>45485</v>
      </c>
      <c r="O949" s="21">
        <f>INDEX(Auxiliar!$D$5:$F$13,MATCH(Table1[[#This Row],[Tipologia_Testes]],Auxiliar!$B$5:$B$13,0),MATCH(Table1[[#This Row],[Complexidade]],Auxiliar!$D$4:$F$4,0))</f>
        <v>0.1</v>
      </c>
      <c r="P949" s="2" t="s">
        <v>1345</v>
      </c>
      <c r="Q949" s="2"/>
      <c r="R949" s="152">
        <v>45261</v>
      </c>
      <c r="S949" s="152"/>
      <c r="T949" s="152"/>
      <c r="U949" s="152">
        <v>45603</v>
      </c>
      <c r="V949" s="152"/>
      <c r="W949" s="2">
        <f>VLOOKUP(Table1[[#This Row],[Status]],Auxiliar!$B$16:$D$24,3,0)*Table1[[#This Row],[Estimação (horas)]]</f>
        <v>0.1</v>
      </c>
      <c r="X949" s="2" t="s">
        <v>1338</v>
      </c>
    </row>
    <row r="950" spans="2:24" ht="17.7" hidden="1" customHeight="1">
      <c r="B950" s="13" t="s">
        <v>26</v>
      </c>
      <c r="C950" s="13" t="s">
        <v>181</v>
      </c>
      <c r="D950" s="13" t="s">
        <v>1327</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1277</v>
      </c>
      <c r="L950" s="2" t="s">
        <v>1272</v>
      </c>
      <c r="M950" s="21" t="s">
        <v>1274</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1338</v>
      </c>
    </row>
    <row r="951" spans="2:24" ht="17.7" hidden="1" customHeight="1">
      <c r="B951" s="13" t="s">
        <v>26</v>
      </c>
      <c r="C951" s="13" t="s">
        <v>181</v>
      </c>
      <c r="D951" s="13" t="s">
        <v>1319</v>
      </c>
      <c r="E951" s="2" t="s">
        <v>38</v>
      </c>
      <c r="F951" s="13" t="s">
        <v>218</v>
      </c>
      <c r="G951" s="13" t="s">
        <v>208</v>
      </c>
      <c r="H951" s="58" t="str">
        <f>Table1[[#This Row],[Tabela]]&amp;Table1[[#This Row],[Campo]]</f>
        <v>modesg_inp_emss_scibref_date</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1322</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1319</v>
      </c>
      <c r="E952" s="2" t="s">
        <v>38</v>
      </c>
      <c r="F952" s="13" t="s">
        <v>218</v>
      </c>
      <c r="G952" s="13" t="s">
        <v>241</v>
      </c>
      <c r="H952" s="58" t="str">
        <f>Table1[[#This Row],[Tabela]]&amp;Table1[[#This Row],[Campo]]</f>
        <v>modesg_inp_emss_scibccli_kgl</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1339</v>
      </c>
      <c r="Q952" s="2" t="s">
        <v>1322</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1319</v>
      </c>
      <c r="E953" s="2" t="s">
        <v>38</v>
      </c>
      <c r="F953" s="13" t="s">
        <v>218</v>
      </c>
      <c r="G953" s="13" t="s">
        <v>241</v>
      </c>
      <c r="H953" s="58" t="str">
        <f>Table1[[#This Row],[Tabela]]&amp;Table1[[#This Row],[Campo]]</f>
        <v>modesg_inp_emss_scibccli_kgl</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1322</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1319</v>
      </c>
      <c r="E954" s="2" t="s">
        <v>38</v>
      </c>
      <c r="F954" s="13" t="s">
        <v>218</v>
      </c>
      <c r="G954" s="13" t="s">
        <v>285</v>
      </c>
      <c r="H954" s="58" t="str">
        <f>Table1[[#This Row],[Tabela]]&amp;Table1[[#This Row],[Campo]]</f>
        <v>modesg_inp_emss_scibnome_grupo</v>
      </c>
      <c r="I954" s="2" t="s">
        <v>614</v>
      </c>
      <c r="J954" s="46">
        <f>VLOOKUP(Table1[[#This Row],[Status]],Auxiliar!$B$16:$C$24,2,0)</f>
        <v>1</v>
      </c>
      <c r="K954" s="21" t="s">
        <v>1277</v>
      </c>
      <c r="L954" s="2" t="s">
        <v>1272</v>
      </c>
      <c r="M954" s="21" t="s">
        <v>1274</v>
      </c>
      <c r="N954" s="48">
        <v>45490</v>
      </c>
      <c r="O954" s="21">
        <f>INDEX(Auxiliar!$D$5:$F$13,MATCH(Table1[[#This Row],[Tipologia_Testes]],Auxiliar!$B$5:$B$13,0),MATCH(Table1[[#This Row],[Complexidade]],Auxiliar!$D$4:$F$4,0))</f>
        <v>0.5</v>
      </c>
      <c r="P954" s="2"/>
      <c r="Q954" s="2" t="s">
        <v>1322</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1319</v>
      </c>
      <c r="E955" s="2" t="s">
        <v>38</v>
      </c>
      <c r="F955" s="13" t="s">
        <v>218</v>
      </c>
      <c r="G955" s="13" t="s">
        <v>239</v>
      </c>
      <c r="H955" s="58" t="str">
        <f>Table1[[#This Row],[Tabela]]&amp;Table1[[#This Row],[Campo]]</f>
        <v>modesg_inp_emss_scibisin</v>
      </c>
      <c r="I955" s="2" t="s">
        <v>614</v>
      </c>
      <c r="J955" s="46">
        <f>VLOOKUP(Table1[[#This Row],[Status]],Auxiliar!$B$16:$C$24,2,0)</f>
        <v>1</v>
      </c>
      <c r="K955" s="21" t="s">
        <v>1269</v>
      </c>
      <c r="L955" s="2" t="s">
        <v>1272</v>
      </c>
      <c r="M955" s="21" t="s">
        <v>1274</v>
      </c>
      <c r="N955" s="48">
        <v>45490</v>
      </c>
      <c r="O955" s="21">
        <f>INDEX(Auxiliar!$D$5:$F$13,MATCH(Table1[[#This Row],[Tipologia_Testes]],Auxiliar!$B$5:$B$13,0),MATCH(Table1[[#This Row],[Complexidade]],Auxiliar!$D$4:$F$4,0))</f>
        <v>0.1</v>
      </c>
      <c r="P955" s="2" t="s">
        <v>1339</v>
      </c>
      <c r="Q955" s="2" t="s">
        <v>1322</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1319</v>
      </c>
      <c r="E956" s="2" t="s">
        <v>38</v>
      </c>
      <c r="F956" s="13" t="s">
        <v>218</v>
      </c>
      <c r="G956" s="13" t="s">
        <v>239</v>
      </c>
      <c r="H956" s="58" t="str">
        <f>Table1[[#This Row],[Tabela]]&amp;Table1[[#This Row],[Campo]]</f>
        <v>modesg_inp_emss_scibisin</v>
      </c>
      <c r="I956" s="2" t="s">
        <v>614</v>
      </c>
      <c r="J956" s="46">
        <f>VLOOKUP(Table1[[#This Row],[Status]],Auxiliar!$B$16:$C$24,2,0)</f>
        <v>1</v>
      </c>
      <c r="K956" s="21" t="s">
        <v>1277</v>
      </c>
      <c r="L956" s="2" t="s">
        <v>1272</v>
      </c>
      <c r="M956" s="21" t="s">
        <v>1274</v>
      </c>
      <c r="N956" s="48">
        <v>45490</v>
      </c>
      <c r="O956" s="21">
        <f>INDEX(Auxiliar!$D$5:$F$13,MATCH(Table1[[#This Row],[Tipologia_Testes]],Auxiliar!$B$5:$B$13,0),MATCH(Table1[[#This Row],[Complexidade]],Auxiliar!$D$4:$F$4,0))</f>
        <v>0.5</v>
      </c>
      <c r="P956" s="2"/>
      <c r="Q956" s="2" t="s">
        <v>1322</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1319</v>
      </c>
      <c r="E957" s="2" t="s">
        <v>38</v>
      </c>
      <c r="F957" s="13" t="s">
        <v>218</v>
      </c>
      <c r="G957" s="13" t="s">
        <v>240</v>
      </c>
      <c r="H957" s="58" t="str">
        <f>Table1[[#This Row],[Tabela]]&amp;Table1[[#This Row],[Campo]]</f>
        <v>modesg_inp_emss_scibclei</v>
      </c>
      <c r="I957" s="2" t="s">
        <v>614</v>
      </c>
      <c r="J957" s="46">
        <f>VLOOKUP(Table1[[#This Row],[Status]],Auxiliar!$B$16:$C$24,2,0)</f>
        <v>1</v>
      </c>
      <c r="K957" s="21" t="s">
        <v>1269</v>
      </c>
      <c r="L957" s="2" t="s">
        <v>1272</v>
      </c>
      <c r="M957" s="21" t="s">
        <v>1274</v>
      </c>
      <c r="N957" s="48">
        <v>45490</v>
      </c>
      <c r="O957" s="21">
        <f>INDEX(Auxiliar!$D$5:$F$13,MATCH(Table1[[#This Row],[Tipologia_Testes]],Auxiliar!$B$5:$B$13,0),MATCH(Table1[[#This Row],[Complexidade]],Auxiliar!$D$4:$F$4,0))</f>
        <v>0.1</v>
      </c>
      <c r="P957" s="2" t="s">
        <v>1339</v>
      </c>
      <c r="Q957" s="2" t="s">
        <v>1322</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1319</v>
      </c>
      <c r="E958" s="2" t="s">
        <v>38</v>
      </c>
      <c r="F958" s="13" t="s">
        <v>218</v>
      </c>
      <c r="G958" s="13" t="s">
        <v>240</v>
      </c>
      <c r="H958" s="58" t="str">
        <f>Table1[[#This Row],[Tabela]]&amp;Table1[[#This Row],[Campo]]</f>
        <v>modesg_inp_emss_scibclei</v>
      </c>
      <c r="I958" s="2" t="s">
        <v>614</v>
      </c>
      <c r="J958" s="46">
        <f>VLOOKUP(Table1[[#This Row],[Status]],Auxiliar!$B$16:$C$24,2,0)</f>
        <v>1</v>
      </c>
      <c r="K958" s="21" t="s">
        <v>1277</v>
      </c>
      <c r="L958" s="2" t="s">
        <v>1272</v>
      </c>
      <c r="M958" s="21" t="s">
        <v>1274</v>
      </c>
      <c r="N958" s="48">
        <v>45490</v>
      </c>
      <c r="O958" s="21">
        <f>INDEX(Auxiliar!$D$5:$F$13,MATCH(Table1[[#This Row],[Tipologia_Testes]],Auxiliar!$B$5:$B$13,0),MATCH(Table1[[#This Row],[Complexidade]],Auxiliar!$D$4:$F$4,0))</f>
        <v>0.5</v>
      </c>
      <c r="P958" s="2"/>
      <c r="Q958" s="2" t="s">
        <v>1322</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1319</v>
      </c>
      <c r="E959" s="2" t="s">
        <v>38</v>
      </c>
      <c r="F959" s="13" t="s">
        <v>218</v>
      </c>
      <c r="G959" s="13" t="s">
        <v>286</v>
      </c>
      <c r="H959" s="58" t="str">
        <f>Table1[[#This Row],[Tabela]]&amp;Table1[[#This Row],[Campo]]</f>
        <v>modesg_inp_emss_scibscp1_emss</v>
      </c>
      <c r="I959" s="2" t="s">
        <v>614</v>
      </c>
      <c r="J959" s="46">
        <f>VLOOKUP(Table1[[#This Row],[Status]],Auxiliar!$B$16:$C$24,2,0)</f>
        <v>1</v>
      </c>
      <c r="K959" s="21" t="s">
        <v>1269</v>
      </c>
      <c r="L959" s="2" t="s">
        <v>1272</v>
      </c>
      <c r="M959" s="21" t="s">
        <v>1274</v>
      </c>
      <c r="N959" s="48">
        <v>45499</v>
      </c>
      <c r="O959" s="21">
        <f>INDEX(Auxiliar!$D$5:$F$13,MATCH(Table1[[#This Row],[Tipologia_Testes]],Auxiliar!$B$5:$B$13,0),MATCH(Table1[[#This Row],[Complexidade]],Auxiliar!$D$4:$F$4,0))</f>
        <v>0.1</v>
      </c>
      <c r="P959" s="2" t="s">
        <v>1346</v>
      </c>
      <c r="Q959" s="2" t="s">
        <v>1322</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1319</v>
      </c>
      <c r="E960" s="2" t="s">
        <v>38</v>
      </c>
      <c r="F960" s="13" t="s">
        <v>218</v>
      </c>
      <c r="G960" s="13" t="s">
        <v>286</v>
      </c>
      <c r="H960" s="58" t="str">
        <f>Table1[[#This Row],[Tabela]]&amp;Table1[[#This Row],[Campo]]</f>
        <v>modesg_inp_emss_scibscp1_emss</v>
      </c>
      <c r="I960" s="2" t="s">
        <v>614</v>
      </c>
      <c r="J960" s="46">
        <f>VLOOKUP(Table1[[#This Row],[Status]],Auxiliar!$B$16:$C$24,2,0)</f>
        <v>1</v>
      </c>
      <c r="K960" s="21" t="s">
        <v>1277</v>
      </c>
      <c r="L960" s="2" t="s">
        <v>1272</v>
      </c>
      <c r="M960" s="21" t="s">
        <v>1274</v>
      </c>
      <c r="N960" s="48">
        <v>45490</v>
      </c>
      <c r="O960" s="21">
        <f>INDEX(Auxiliar!$D$5:$F$13,MATCH(Table1[[#This Row],[Tipologia_Testes]],Auxiliar!$B$5:$B$13,0),MATCH(Table1[[#This Row],[Complexidade]],Auxiliar!$D$4:$F$4,0))</f>
        <v>0.5</v>
      </c>
      <c r="P960" s="2"/>
      <c r="Q960" s="2" t="s">
        <v>1322</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1319</v>
      </c>
      <c r="E961" s="2" t="s">
        <v>38</v>
      </c>
      <c r="F961" s="13" t="s">
        <v>218</v>
      </c>
      <c r="G961" s="13" t="s">
        <v>287</v>
      </c>
      <c r="H961" s="58" t="str">
        <f>Table1[[#This Row],[Tabela]]&amp;Table1[[#This Row],[Campo]]</f>
        <v>modesg_inp_emss_scibscp2_emss</v>
      </c>
      <c r="I961" s="2" t="s">
        <v>614</v>
      </c>
      <c r="J961" s="46">
        <f>VLOOKUP(Table1[[#This Row],[Status]],Auxiliar!$B$16:$C$24,2,0)</f>
        <v>1</v>
      </c>
      <c r="K961" s="21" t="s">
        <v>1269</v>
      </c>
      <c r="L961" s="2" t="s">
        <v>1272</v>
      </c>
      <c r="M961" s="21" t="s">
        <v>1274</v>
      </c>
      <c r="N961" s="48">
        <v>45499</v>
      </c>
      <c r="O961" s="21">
        <f>INDEX(Auxiliar!$D$5:$F$13,MATCH(Table1[[#This Row],[Tipologia_Testes]],Auxiliar!$B$5:$B$13,0),MATCH(Table1[[#This Row],[Complexidade]],Auxiliar!$D$4:$F$4,0))</f>
        <v>0.1</v>
      </c>
      <c r="P961" s="2" t="s">
        <v>1346</v>
      </c>
      <c r="Q961" s="2" t="s">
        <v>1322</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1319</v>
      </c>
      <c r="E962" s="2" t="s">
        <v>38</v>
      </c>
      <c r="F962" s="13" t="s">
        <v>218</v>
      </c>
      <c r="G962" s="13" t="s">
        <v>287</v>
      </c>
      <c r="H962" s="58" t="str">
        <f>Table1[[#This Row],[Tabela]]&amp;Table1[[#This Row],[Campo]]</f>
        <v>modesg_inp_emss_scibscp2_emss</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1322</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1319</v>
      </c>
      <c r="E963" s="2" t="s">
        <v>38</v>
      </c>
      <c r="F963" s="13" t="s">
        <v>218</v>
      </c>
      <c r="G963" s="13" t="s">
        <v>288</v>
      </c>
      <c r="H963" s="58" t="str">
        <f>Table1[[#This Row],[Tabela]]&amp;Table1[[#This Row],[Campo]]</f>
        <v>modesg_inp_emss_scibscp3_emss</v>
      </c>
      <c r="I963" s="2" t="s">
        <v>614</v>
      </c>
      <c r="J963" s="46">
        <f>VLOOKUP(Table1[[#This Row],[Status]],Auxiliar!$B$16:$C$24,2,0)</f>
        <v>1</v>
      </c>
      <c r="K963" s="21" t="s">
        <v>1269</v>
      </c>
      <c r="L963" s="2" t="s">
        <v>1272</v>
      </c>
      <c r="M963" s="21" t="s">
        <v>1274</v>
      </c>
      <c r="N963" s="48">
        <v>45490</v>
      </c>
      <c r="O963" s="21">
        <f>INDEX(Auxiliar!$D$5:$F$13,MATCH(Table1[[#This Row],[Tipologia_Testes]],Auxiliar!$B$5:$B$13,0),MATCH(Table1[[#This Row],[Complexidade]],Auxiliar!$D$4:$F$4,0))</f>
        <v>0.1</v>
      </c>
      <c r="P963" s="2" t="s">
        <v>1346</v>
      </c>
      <c r="Q963" s="2" t="s">
        <v>1322</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1319</v>
      </c>
      <c r="E964" s="2" t="s">
        <v>38</v>
      </c>
      <c r="F964" s="13" t="s">
        <v>218</v>
      </c>
      <c r="G964" s="13" t="s">
        <v>288</v>
      </c>
      <c r="H964" s="58" t="str">
        <f>Table1[[#This Row],[Tabela]]&amp;Table1[[#This Row],[Campo]]</f>
        <v>modesg_inp_emss_scibscp3_emss</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1322</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1319</v>
      </c>
      <c r="E965" s="2" t="s">
        <v>38</v>
      </c>
      <c r="F965" s="13" t="s">
        <v>218</v>
      </c>
      <c r="G965" s="13" t="s">
        <v>289</v>
      </c>
      <c r="H965" s="58" t="str">
        <f>Table1[[#This Row],[Tabela]]&amp;Table1[[#This Row],[Campo]]</f>
        <v>modesg_inp_emss_scibscore_scp1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1322</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1319</v>
      </c>
      <c r="E966" s="2" t="s">
        <v>38</v>
      </c>
      <c r="F966" s="13" t="s">
        <v>218</v>
      </c>
      <c r="G966" s="13" t="s">
        <v>290</v>
      </c>
      <c r="H966" s="58" t="str">
        <f>Table1[[#This Row],[Tabela]]&amp;Table1[[#This Row],[Campo]]</f>
        <v>modesg_inp_emss_scibscore_scp2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1322</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1319</v>
      </c>
      <c r="E967" s="2" t="s">
        <v>38</v>
      </c>
      <c r="F967" s="13" t="s">
        <v>218</v>
      </c>
      <c r="G967" s="13" t="s">
        <v>291</v>
      </c>
      <c r="H967" s="58" t="str">
        <f>Table1[[#This Row],[Tabela]]&amp;Table1[[#This Row],[Campo]]</f>
        <v>modesg_inp_emss_scibscore_scp3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1322</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1319</v>
      </c>
      <c r="E968" s="2" t="s">
        <v>38</v>
      </c>
      <c r="F968" s="13" t="s">
        <v>218</v>
      </c>
      <c r="G968" s="13" t="s">
        <v>292</v>
      </c>
      <c r="H968" s="58" t="str">
        <f>Table1[[#This Row],[Tabela]]&amp;Table1[[#This Row],[Campo]]</f>
        <v>modesg_inp_emss_sciborigem_scp1</v>
      </c>
      <c r="I968" s="2" t="s">
        <v>614</v>
      </c>
      <c r="J968" s="46">
        <f>VLOOKUP(Table1[[#This Row],[Status]],Auxiliar!$B$16:$C$24,2,0)</f>
        <v>1</v>
      </c>
      <c r="K968" s="21" t="s">
        <v>1277</v>
      </c>
      <c r="L968" s="2" t="s">
        <v>1272</v>
      </c>
      <c r="M968" s="21" t="s">
        <v>1274</v>
      </c>
      <c r="N968" s="48">
        <v>45490</v>
      </c>
      <c r="O968" s="21">
        <f>INDEX(Auxiliar!$D$5:$F$13,MATCH(Table1[[#This Row],[Tipologia_Testes]],Auxiliar!$B$5:$B$13,0),MATCH(Table1[[#This Row],[Complexidade]],Auxiliar!$D$4:$F$4,0))</f>
        <v>0.5</v>
      </c>
      <c r="P968" s="2"/>
      <c r="Q968" s="2" t="s">
        <v>1322</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1319</v>
      </c>
      <c r="E969" s="2" t="s">
        <v>38</v>
      </c>
      <c r="F969" s="13" t="s">
        <v>218</v>
      </c>
      <c r="G969" s="13" t="s">
        <v>293</v>
      </c>
      <c r="H969" s="58" t="str">
        <f>Table1[[#This Row],[Tabela]]&amp;Table1[[#This Row],[Campo]]</f>
        <v>modesg_inp_emss_sciborigem_scp2</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1322</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1319</v>
      </c>
      <c r="E970" s="2" t="s">
        <v>38</v>
      </c>
      <c r="F970" s="13" t="s">
        <v>218</v>
      </c>
      <c r="G970" s="13" t="s">
        <v>294</v>
      </c>
      <c r="H970" s="58" t="str">
        <f>Table1[[#This Row],[Tabela]]&amp;Table1[[#This Row],[Campo]]</f>
        <v>modesg_inp_emss_sciborigem_scp3</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1322</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1319</v>
      </c>
      <c r="E971" s="2" t="s">
        <v>38</v>
      </c>
      <c r="F971" s="13" t="s">
        <v>218</v>
      </c>
      <c r="G971" s="13" t="s">
        <v>295</v>
      </c>
      <c r="H971" s="58" t="str">
        <f>Table1[[#This Row],[Tabela]]&amp;Table1[[#This Row],[Campo]]</f>
        <v>modesg_inp_emss_scibano_info</v>
      </c>
      <c r="I971" s="2" t="s">
        <v>614</v>
      </c>
      <c r="J971" s="46">
        <f>VLOOKUP(Table1[[#This Row],[Status]],Auxiliar!$B$16:$C$24,2,0)</f>
        <v>1</v>
      </c>
      <c r="K971" s="21" t="s">
        <v>1277</v>
      </c>
      <c r="L971" s="2" t="s">
        <v>1264</v>
      </c>
      <c r="M971" s="21" t="s">
        <v>1274</v>
      </c>
      <c r="N971" s="48">
        <v>45490</v>
      </c>
      <c r="O971" s="21">
        <f>INDEX(Auxiliar!$D$5:$F$13,MATCH(Table1[[#This Row],[Tipologia_Testes]],Auxiliar!$B$5:$B$13,0),MATCH(Table1[[#This Row],[Complexidade]],Auxiliar!$D$4:$F$4,0))</f>
        <v>0.5</v>
      </c>
      <c r="P971" s="2" t="s">
        <v>1347</v>
      </c>
      <c r="Q971" s="2" t="s">
        <v>1322</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1319</v>
      </c>
      <c r="E972" s="2" t="s">
        <v>38</v>
      </c>
      <c r="F972" s="13" t="s">
        <v>218</v>
      </c>
      <c r="G972" s="13" t="s">
        <v>296</v>
      </c>
      <c r="H972" s="58" t="str">
        <f>Table1[[#This Row],[Tabela]]&amp;Table1[[#This Row],[Campo]]</f>
        <v>modesg_inp_emss_scibdivida_total</v>
      </c>
      <c r="I972" s="2" t="s">
        <v>614</v>
      </c>
      <c r="J972" s="46">
        <f>VLOOKUP(Table1[[#This Row],[Status]],Auxiliar!$B$16:$C$24,2,0)</f>
        <v>1</v>
      </c>
      <c r="K972" s="21" t="s">
        <v>1277</v>
      </c>
      <c r="L972" s="2" t="s">
        <v>1272</v>
      </c>
      <c r="M972" s="21" t="s">
        <v>1274</v>
      </c>
      <c r="N972" s="48">
        <v>45490</v>
      </c>
      <c r="O972" s="21">
        <f>INDEX(Auxiliar!$D$5:$F$13,MATCH(Table1[[#This Row],[Tipologia_Testes]],Auxiliar!$B$5:$B$13,0),MATCH(Table1[[#This Row],[Complexidade]],Auxiliar!$D$4:$F$4,0))</f>
        <v>0.5</v>
      </c>
      <c r="P972" s="2"/>
      <c r="Q972" s="2" t="s">
        <v>1322</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1319</v>
      </c>
      <c r="E973" s="2" t="s">
        <v>38</v>
      </c>
      <c r="F973" s="13" t="s">
        <v>218</v>
      </c>
      <c r="G973" s="13" t="s">
        <v>297</v>
      </c>
      <c r="H973" s="58" t="str">
        <f>Table1[[#This Row],[Tabela]]&amp;Table1[[#This Row],[Campo]]</f>
        <v>modesg_inp_emss_scibcapital_proprio</v>
      </c>
      <c r="I973" s="2" t="s">
        <v>614</v>
      </c>
      <c r="J973" s="46">
        <f>VLOOKUP(Table1[[#This Row],[Status]],Auxiliar!$B$16:$C$24,2,0)</f>
        <v>1</v>
      </c>
      <c r="K973" s="21" t="s">
        <v>1277</v>
      </c>
      <c r="L973" s="2" t="s">
        <v>1272</v>
      </c>
      <c r="M973" s="21" t="s">
        <v>1274</v>
      </c>
      <c r="N973" s="48">
        <v>45490</v>
      </c>
      <c r="O973" s="21">
        <f>INDEX(Auxiliar!$D$5:$F$13,MATCH(Table1[[#This Row],[Tipologia_Testes]],Auxiliar!$B$5:$B$13,0),MATCH(Table1[[#This Row],[Complexidade]],Auxiliar!$D$4:$F$4,0))</f>
        <v>0.5</v>
      </c>
      <c r="P973" s="2"/>
      <c r="Q973" s="2" t="s">
        <v>1322</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1319</v>
      </c>
      <c r="E974" s="2" t="s">
        <v>38</v>
      </c>
      <c r="F974" s="13" t="s">
        <v>219</v>
      </c>
      <c r="G974" s="13" t="s">
        <v>208</v>
      </c>
      <c r="H974" s="58" t="str">
        <f>Table1[[#This Row],[Tabela]]&amp;Table1[[#This Row],[Campo]]</f>
        <v>modesg_inp_emss_naceref_date</v>
      </c>
      <c r="I974" s="2" t="s">
        <v>614</v>
      </c>
      <c r="J974" s="46">
        <f>VLOOKUP(Table1[[#This Row],[Status]],Auxiliar!$B$16:$C$24,2,0)</f>
        <v>1</v>
      </c>
      <c r="K974" s="21" t="s">
        <v>1277</v>
      </c>
      <c r="L974" s="2" t="s">
        <v>1272</v>
      </c>
      <c r="M974" s="21" t="s">
        <v>1274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1319</v>
      </c>
      <c r="E975" s="2" t="s">
        <v>38</v>
      </c>
      <c r="F975" s="13" t="s">
        <v>219</v>
      </c>
      <c r="G975" s="13" t="s">
        <v>298</v>
      </c>
      <c r="H975" s="58" t="str">
        <f>Table1[[#This Row],[Tabela]]&amp;Table1[[#This Row],[Campo]]</f>
        <v>modesg_inp_emss_naceano</v>
      </c>
      <c r="I975" s="2" t="s">
        <v>614</v>
      </c>
      <c r="J975" s="46">
        <f>VLOOKUP(Table1[[#This Row],[Status]],Auxiliar!$B$16:$C$24,2,0)</f>
        <v>1</v>
      </c>
      <c r="K975" s="21" t="s">
        <v>1277</v>
      </c>
      <c r="L975" s="2" t="s">
        <v>655</v>
      </c>
      <c r="M975" s="21" t="s">
        <v>1274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1319</v>
      </c>
      <c r="E976" s="2" t="s">
        <v>38</v>
      </c>
      <c r="F976" s="13" t="s">
        <v>219</v>
      </c>
      <c r="G976" s="13" t="s">
        <v>222</v>
      </c>
      <c r="H976" s="58" t="str">
        <f>Table1[[#This Row],[Tabela]]&amp;Table1[[#This Row],[Campo]]</f>
        <v>modesg_inp_emss_nacenome_pais</v>
      </c>
      <c r="I976" s="2" t="s">
        <v>614</v>
      </c>
      <c r="J976" s="46">
        <f>VLOOKUP(Table1[[#This Row],[Status]],Auxiliar!$B$16:$C$24,2,0)</f>
        <v>1</v>
      </c>
      <c r="K976" s="21" t="s">
        <v>1277</v>
      </c>
      <c r="L976" s="2" t="s">
        <v>655</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1319</v>
      </c>
      <c r="E977" s="2" t="s">
        <v>38</v>
      </c>
      <c r="F977" s="13" t="s">
        <v>219</v>
      </c>
      <c r="G977" s="13" t="s">
        <v>282</v>
      </c>
      <c r="H977" s="58" t="str">
        <f>Table1[[#This Row],[Tabela]]&amp;Table1[[#This Row],[Campo]]</f>
        <v>modesg_inp_emss_nacecod_nace_esg</v>
      </c>
      <c r="I977" s="2" t="s">
        <v>614</v>
      </c>
      <c r="J977" s="46">
        <f>VLOOKUP(Table1[[#This Row],[Status]],Auxiliar!$B$16:$C$24,2,0)</f>
        <v>1</v>
      </c>
      <c r="K977" s="21" t="s">
        <v>1269</v>
      </c>
      <c r="L977" s="2" t="s">
        <v>1272</v>
      </c>
      <c r="M977" s="21" t="s">
        <v>1274</v>
      </c>
      <c r="N977" s="48">
        <v>45562</v>
      </c>
      <c r="O977" s="21">
        <f>INDEX(Auxiliar!$D$5:$F$13,MATCH(Table1[[#This Row],[Tipologia_Testes]],Auxiliar!$B$5:$B$13,0),MATCH(Table1[[#This Row],[Complexidade]],Auxiliar!$D$4:$F$4,0))</f>
        <v>0.1</v>
      </c>
      <c r="P977" s="23" t="s">
        <v>1348</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1319</v>
      </c>
      <c r="E978" s="2" t="s">
        <v>38</v>
      </c>
      <c r="F978" s="13" t="s">
        <v>219</v>
      </c>
      <c r="G978" s="13" t="s">
        <v>282</v>
      </c>
      <c r="H978" s="58" t="str">
        <f>Table1[[#This Row],[Tabela]]&amp;Table1[[#This Row],[Campo]]</f>
        <v>modesg_inp_emss_nacecod_nace_esg</v>
      </c>
      <c r="I978" s="2" t="s">
        <v>614</v>
      </c>
      <c r="J978" s="46">
        <f>VLOOKUP(Table1[[#This Row],[Status]],Auxiliar!$B$16:$C$24,2,0)</f>
        <v>1</v>
      </c>
      <c r="K978" s="21" t="s">
        <v>1277</v>
      </c>
      <c r="L978" s="2" t="s">
        <v>1272</v>
      </c>
      <c r="M978" s="21" t="s">
        <v>1274</v>
      </c>
      <c r="N978" s="48">
        <v>45562</v>
      </c>
      <c r="O978" s="21">
        <f>INDEX(Auxiliar!$D$5:$F$13,MATCH(Table1[[#This Row],[Tipologia_Testes]],Auxiliar!$B$5:$B$13,0),MATCH(Table1[[#This Row],[Complexidade]],Auxiliar!$D$4:$F$4,0))</f>
        <v>0.5</v>
      </c>
      <c r="P978" s="23" t="s">
        <v>1348</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1319</v>
      </c>
      <c r="E979" s="2" t="s">
        <v>38</v>
      </c>
      <c r="F979" s="13" t="s">
        <v>219</v>
      </c>
      <c r="G979" s="13" t="s">
        <v>299</v>
      </c>
      <c r="H979" s="58" t="str">
        <f>Table1[[#This Row],[Tabela]]&amp;Table1[[#This Row],[Campo]]</f>
        <v>modesg_inp_emss_nacecod_class_indust</v>
      </c>
      <c r="I979" s="2" t="s">
        <v>614</v>
      </c>
      <c r="J979" s="46">
        <f>VLOOKUP(Table1[[#This Row],[Status]],Auxiliar!$B$16:$C$24,2,0)</f>
        <v>1</v>
      </c>
      <c r="K979" s="21" t="s">
        <v>1277</v>
      </c>
      <c r="L979" s="2" t="s">
        <v>1272</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1319</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1277</v>
      </c>
      <c r="L980" s="2" t="s">
        <v>655</v>
      </c>
      <c r="M980" s="21" t="s">
        <v>1274</v>
      </c>
      <c r="N980" s="48">
        <v>45537</v>
      </c>
      <c r="O980" s="21">
        <f>INDEX(Auxiliar!$D$5:$F$13,MATCH(Table1[[#This Row],[Tipologia_Testes]],Auxiliar!$B$5:$B$13,0),MATCH(Table1[[#This Row],[Complexidade]],Auxiliar!$D$4:$F$4,0))</f>
        <v>0.5</v>
      </c>
      <c r="P980" s="2" t="s">
        <v>1349</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1319</v>
      </c>
      <c r="E981" s="2" t="s">
        <v>38</v>
      </c>
      <c r="F981" s="13" t="s">
        <v>219</v>
      </c>
      <c r="G981" s="13" t="s">
        <v>301</v>
      </c>
      <c r="H981" s="58" t="str">
        <f>Table1[[#This Row],[Tabela]]&amp;Table1[[#This Row],[Campo]]</f>
        <v>modesg_inp_emss_naceclasse_ativo</v>
      </c>
      <c r="I981" s="2" t="s">
        <v>614</v>
      </c>
      <c r="J981" s="46">
        <f>VLOOKUP(Table1[[#This Row],[Status]],Auxiliar!$B$16:$C$24,2,0)</f>
        <v>1</v>
      </c>
      <c r="K981" s="21" t="s">
        <v>1277</v>
      </c>
      <c r="L981" s="2" t="s">
        <v>655</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1319</v>
      </c>
      <c r="E982" s="2" t="s">
        <v>38</v>
      </c>
      <c r="F982" s="13" t="s">
        <v>219</v>
      </c>
      <c r="G982" s="13" t="s">
        <v>302</v>
      </c>
      <c r="H982" s="58" t="str">
        <f>Table1[[#This Row],[Tabela]]&amp;Table1[[#This Row],[Campo]]</f>
        <v>modesg_inp_emss_naceopcao_metodologia</v>
      </c>
      <c r="I982" s="2" t="s">
        <v>614</v>
      </c>
      <c r="J982" s="46">
        <f>VLOOKUP(Table1[[#This Row],[Status]],Auxiliar!$B$16:$C$24,2,0)</f>
        <v>1</v>
      </c>
      <c r="K982" s="21" t="s">
        <v>1277</v>
      </c>
      <c r="L982" s="2" t="s">
        <v>655</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1319</v>
      </c>
      <c r="E983" s="2" t="s">
        <v>38</v>
      </c>
      <c r="F983" s="13" t="s">
        <v>219</v>
      </c>
      <c r="G983" s="13" t="s">
        <v>230</v>
      </c>
      <c r="H983" s="58" t="str">
        <f>Table1[[#This Row],[Tabela]]&amp;Table1[[#This Row],[Campo]]</f>
        <v>modesg_inp_emss_naceunidade_funcional</v>
      </c>
      <c r="I983" s="2" t="s">
        <v>614</v>
      </c>
      <c r="J983" s="46">
        <f>VLOOKUP(Table1[[#This Row],[Status]],Auxiliar!$B$16:$C$24,2,0)</f>
        <v>1</v>
      </c>
      <c r="K983" s="21" t="s">
        <v>1269</v>
      </c>
      <c r="L983" s="2" t="s">
        <v>1272</v>
      </c>
      <c r="M983" s="21" t="s">
        <v>1274</v>
      </c>
      <c r="N983" s="48">
        <v>45540</v>
      </c>
      <c r="O983" s="21">
        <f>INDEX(Auxiliar!$D$5:$F$13,MATCH(Table1[[#This Row],[Tipologia_Testes]],Auxiliar!$B$5:$B$13,0),MATCH(Table1[[#This Row],[Complexidade]],Auxiliar!$D$4:$F$4,0))</f>
        <v>0.1</v>
      </c>
      <c r="P983" s="2" t="s">
        <v>1350</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1319</v>
      </c>
      <c r="E984" s="2" t="s">
        <v>38</v>
      </c>
      <c r="F984" s="13" t="s">
        <v>219</v>
      </c>
      <c r="G984" s="13" t="s">
        <v>230</v>
      </c>
      <c r="H984" s="58" t="str">
        <f>Table1[[#This Row],[Tabela]]&amp;Table1[[#This Row],[Campo]]</f>
        <v>modesg_inp_emss_naceunidade_funcional</v>
      </c>
      <c r="I984" s="2" t="s">
        <v>614</v>
      </c>
      <c r="J984" s="46">
        <f>VLOOKUP(Table1[[#This Row],[Status]],Auxiliar!$B$16:$C$24,2,0)</f>
        <v>1</v>
      </c>
      <c r="K984" s="21" t="s">
        <v>1277</v>
      </c>
      <c r="L984" s="2" t="s">
        <v>1272</v>
      </c>
      <c r="M984" s="21" t="s">
        <v>1274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1319</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1277</v>
      </c>
      <c r="L985" s="2" t="s">
        <v>1272</v>
      </c>
      <c r="M985" s="21" t="s">
        <v>1274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1319</v>
      </c>
      <c r="E986" s="2" t="s">
        <v>38</v>
      </c>
      <c r="F986" s="13" t="s">
        <v>219</v>
      </c>
      <c r="G986" s="13" t="s">
        <v>233</v>
      </c>
      <c r="H986" s="58" t="str">
        <f>Table1[[#This Row],[Tabela]]&amp;Table1[[#This Row],[Campo]]</f>
        <v>modesg_inp_emss_nacescore_qualidade</v>
      </c>
      <c r="I986" s="2" t="s">
        <v>614</v>
      </c>
      <c r="J986" s="46">
        <f>VLOOKUP(Table1[[#This Row],[Status]],Auxiliar!$B$16:$C$24,2,0)</f>
        <v>1</v>
      </c>
      <c r="K986" s="21" t="s">
        <v>1277</v>
      </c>
      <c r="L986" s="2" t="s">
        <v>1264</v>
      </c>
      <c r="M986" s="21" t="s">
        <v>1274</v>
      </c>
      <c r="N986" s="48">
        <v>45540</v>
      </c>
      <c r="O986" s="21">
        <f>INDEX(Auxiliar!$D$5:$F$13,MATCH(Table1[[#This Row],[Tipologia_Testes]],Auxiliar!$B$5:$B$13,0),MATCH(Table1[[#This Row],[Complexidade]],Auxiliar!$D$4:$F$4,0))</f>
        <v>0.5</v>
      </c>
      <c r="P986" s="2" t="s">
        <v>1347</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1319</v>
      </c>
      <c r="E987" s="2" t="s">
        <v>38</v>
      </c>
      <c r="F987" s="13" t="s">
        <v>219</v>
      </c>
      <c r="G987" s="13" t="s">
        <v>234</v>
      </c>
      <c r="H987" s="58" t="str">
        <f>Table1[[#This Row],[Tabela]]&amp;Table1[[#This Row],[Campo]]</f>
        <v>modesg_inp_emss_nacescp1_ftr_emss</v>
      </c>
      <c r="I987" s="2" t="s">
        <v>614</v>
      </c>
      <c r="J987" s="46">
        <f>VLOOKUP(Table1[[#This Row],[Status]],Auxiliar!$B$16:$C$24,2,0)</f>
        <v>1</v>
      </c>
      <c r="K987" s="21" t="s">
        <v>1269</v>
      </c>
      <c r="L987" s="2" t="s">
        <v>1272</v>
      </c>
      <c r="M987" s="21" t="s">
        <v>1274</v>
      </c>
      <c r="N987" s="48">
        <v>45562</v>
      </c>
      <c r="O987" s="21">
        <f>INDEX(Auxiliar!$D$5:$F$13,MATCH(Table1[[#This Row],[Tipologia_Testes]],Auxiliar!$B$5:$B$13,0),MATCH(Table1[[#This Row],[Complexidade]],Auxiliar!$D$4:$F$4,0))</f>
        <v>0.1</v>
      </c>
      <c r="P987" s="2" t="s">
        <v>1351</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1319</v>
      </c>
      <c r="E988" s="2" t="s">
        <v>38</v>
      </c>
      <c r="F988" s="13" t="s">
        <v>219</v>
      </c>
      <c r="G988" s="13" t="s">
        <v>234</v>
      </c>
      <c r="H988" s="58" t="str">
        <f>Table1[[#This Row],[Tabela]]&amp;Table1[[#This Row],[Campo]]</f>
        <v>modesg_inp_emss_nacescp1_ftr_emss</v>
      </c>
      <c r="I988" s="2" t="s">
        <v>614</v>
      </c>
      <c r="J988" s="46">
        <f>VLOOKUP(Table1[[#This Row],[Status]],Auxiliar!$B$16:$C$24,2,0)</f>
        <v>1</v>
      </c>
      <c r="K988" s="21" t="s">
        <v>1277</v>
      </c>
      <c r="L988" s="2" t="s">
        <v>1272</v>
      </c>
      <c r="M988" s="21" t="s">
        <v>1274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1319</v>
      </c>
      <c r="E989" s="2" t="s">
        <v>38</v>
      </c>
      <c r="F989" s="13" t="s">
        <v>219</v>
      </c>
      <c r="G989" s="13" t="s">
        <v>235</v>
      </c>
      <c r="H989" s="58" t="str">
        <f>Table1[[#This Row],[Tabela]]&amp;Table1[[#This Row],[Campo]]</f>
        <v>modesg_inp_emss_nacescp2_ftr_emss</v>
      </c>
      <c r="I989" s="2" t="s">
        <v>614</v>
      </c>
      <c r="J989" s="46">
        <f>VLOOKUP(Table1[[#This Row],[Status]],Auxiliar!$B$16:$C$24,2,0)</f>
        <v>1</v>
      </c>
      <c r="K989" s="21" t="s">
        <v>1269</v>
      </c>
      <c r="L989" s="2" t="s">
        <v>1272</v>
      </c>
      <c r="M989" s="21" t="s">
        <v>1274</v>
      </c>
      <c r="N989" s="48">
        <v>45562</v>
      </c>
      <c r="O989" s="21">
        <f>INDEX(Auxiliar!$D$5:$F$13,MATCH(Table1[[#This Row],[Tipologia_Testes]],Auxiliar!$B$5:$B$13,0),MATCH(Table1[[#This Row],[Complexidade]],Auxiliar!$D$4:$F$4,0))</f>
        <v>0.1</v>
      </c>
      <c r="P989" s="2" t="s">
        <v>1351</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1319</v>
      </c>
      <c r="E990" s="2" t="s">
        <v>38</v>
      </c>
      <c r="F990" s="13" t="s">
        <v>219</v>
      </c>
      <c r="G990" s="13" t="s">
        <v>235</v>
      </c>
      <c r="H990" s="58" t="str">
        <f>Table1[[#This Row],[Tabela]]&amp;Table1[[#This Row],[Campo]]</f>
        <v>modesg_inp_emss_nacescp2_ftr_emss</v>
      </c>
      <c r="I990" s="2" t="s">
        <v>614</v>
      </c>
      <c r="J990" s="46">
        <f>VLOOKUP(Table1[[#This Row],[Status]],Auxiliar!$B$16:$C$24,2,0)</f>
        <v>1</v>
      </c>
      <c r="K990" s="21" t="s">
        <v>1277</v>
      </c>
      <c r="L990" s="2" t="s">
        <v>1272</v>
      </c>
      <c r="M990" s="21" t="s">
        <v>1274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1319</v>
      </c>
      <c r="E991" s="2" t="s">
        <v>38</v>
      </c>
      <c r="F991" s="13" t="s">
        <v>219</v>
      </c>
      <c r="G991" s="13" t="s">
        <v>236</v>
      </c>
      <c r="H991" s="58" t="str">
        <f>Table1[[#This Row],[Tabela]]&amp;Table1[[#This Row],[Campo]]</f>
        <v>modesg_inp_emss_nacescp3_ftr_emss</v>
      </c>
      <c r="I991" s="2" t="s">
        <v>614</v>
      </c>
      <c r="J991" s="46">
        <f>VLOOKUP(Table1[[#This Row],[Status]],Auxiliar!$B$16:$C$24,2,0)</f>
        <v>1</v>
      </c>
      <c r="K991" s="21" t="s">
        <v>1269</v>
      </c>
      <c r="L991" s="2" t="s">
        <v>1272</v>
      </c>
      <c r="M991" s="21" t="s">
        <v>1274</v>
      </c>
      <c r="N991" s="48">
        <v>45562</v>
      </c>
      <c r="O991" s="21">
        <f>INDEX(Auxiliar!$D$5:$F$13,MATCH(Table1[[#This Row],[Tipologia_Testes]],Auxiliar!$B$5:$B$13,0),MATCH(Table1[[#This Row],[Complexidade]],Auxiliar!$D$4:$F$4,0))</f>
        <v>0.1</v>
      </c>
      <c r="P991" s="2" t="s">
        <v>1351</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1319</v>
      </c>
      <c r="E992" s="2" t="s">
        <v>38</v>
      </c>
      <c r="F992" s="13" t="s">
        <v>219</v>
      </c>
      <c r="G992" s="13" t="s">
        <v>236</v>
      </c>
      <c r="H992" s="58" t="str">
        <f>Table1[[#This Row],[Tabela]]&amp;Table1[[#This Row],[Campo]]</f>
        <v>modesg_inp_emss_nacescp3_ftr_emss</v>
      </c>
      <c r="I992" s="2" t="s">
        <v>614</v>
      </c>
      <c r="J992" s="46">
        <f>VLOOKUP(Table1[[#This Row],[Status]],Auxiliar!$B$16:$C$24,2,0)</f>
        <v>1</v>
      </c>
      <c r="K992" s="21" t="s">
        <v>1277</v>
      </c>
      <c r="L992" s="2" t="s">
        <v>1272</v>
      </c>
      <c r="M992" s="21" t="s">
        <v>1274</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1319</v>
      </c>
      <c r="E993" s="2" t="s">
        <v>38</v>
      </c>
      <c r="F993" s="13" t="s">
        <v>220</v>
      </c>
      <c r="G993" s="13" t="s">
        <v>208</v>
      </c>
      <c r="H993" s="58" t="str">
        <f>Table1[[#This Row],[Tabela]]&amp;Table1[[#This Row],[Campo]]</f>
        <v>modesg_inp_emss_bens_imoveisref_date</v>
      </c>
      <c r="I993" s="2" t="s">
        <v>614</v>
      </c>
      <c r="J993" s="46">
        <f>VLOOKUP(Table1[[#This Row],[Status]],Auxiliar!$B$16:$C$24,2,0)</f>
        <v>1</v>
      </c>
      <c r="K993" s="21" t="s">
        <v>1277</v>
      </c>
      <c r="L993" s="21" t="s">
        <v>1272</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1319</v>
      </c>
      <c r="E994" s="2" t="s">
        <v>38</v>
      </c>
      <c r="F994" s="13" t="s">
        <v>220</v>
      </c>
      <c r="G994" s="13" t="s">
        <v>222</v>
      </c>
      <c r="H994" s="58" t="str">
        <f>Table1[[#This Row],[Tabela]]&amp;Table1[[#This Row],[Campo]]</f>
        <v>modesg_inp_emss_bens_imoveisnome_pais</v>
      </c>
      <c r="I994" s="2" t="s">
        <v>614</v>
      </c>
      <c r="J994" s="46">
        <f>VLOOKUP(Table1[[#This Row],[Status]],Auxiliar!$B$16:$C$24,2,0)</f>
        <v>1</v>
      </c>
      <c r="K994" s="21" t="s">
        <v>1277</v>
      </c>
      <c r="L994" s="21" t="s">
        <v>1272</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1319</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1277</v>
      </c>
      <c r="L995" s="21" t="s">
        <v>1272</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1319</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1277</v>
      </c>
      <c r="L996" s="2" t="s">
        <v>655</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1319</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1277</v>
      </c>
      <c r="L997" s="2" t="s">
        <v>655</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1319</v>
      </c>
      <c r="E998" s="2" t="s">
        <v>38</v>
      </c>
      <c r="F998" s="13" t="s">
        <v>220</v>
      </c>
      <c r="G998" s="13" t="s">
        <v>305</v>
      </c>
      <c r="H998" s="58" t="str">
        <f>Table1[[#This Row],[Tabela]]&amp;Table1[[#This Row],[Campo]]</f>
        <v>modesg_inp_emss_bens_imoveisregiao</v>
      </c>
      <c r="I998" s="2" t="s">
        <v>614</v>
      </c>
      <c r="J998" s="46">
        <f>VLOOKUP(Table1[[#This Row],[Status]],Auxiliar!$B$16:$C$24,2,0)</f>
        <v>1</v>
      </c>
      <c r="K998" s="21" t="s">
        <v>1277</v>
      </c>
      <c r="L998" s="2" t="s">
        <v>655</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1319</v>
      </c>
      <c r="E999" s="2" t="s">
        <v>38</v>
      </c>
      <c r="F999" s="13" t="s">
        <v>220</v>
      </c>
      <c r="G999" s="13" t="s">
        <v>306</v>
      </c>
      <c r="H999" s="58" t="str">
        <f>Table1[[#This Row],[Tabela]]&amp;Table1[[#This Row],[Campo]]</f>
        <v>modesg_inp_emss_bens_imoveistipo_bem</v>
      </c>
      <c r="I999" s="2" t="s">
        <v>614</v>
      </c>
      <c r="J999" s="46">
        <f>VLOOKUP(Table1[[#This Row],[Status]],Auxiliar!$B$16:$C$24,2,0)</f>
        <v>1</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1319</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1319</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1319</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1277</v>
      </c>
      <c r="L1002" s="21" t="s">
        <v>1272</v>
      </c>
      <c r="M1002" s="21" t="s">
        <v>1274</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1319</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1319</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1277</v>
      </c>
      <c r="L1004" s="21" t="s">
        <v>1272</v>
      </c>
      <c r="M1004" s="21" t="s">
        <v>1274</v>
      </c>
      <c r="N1004" s="48">
        <v>45546</v>
      </c>
      <c r="O1004" s="21">
        <f>INDEX(Auxiliar!$D$5:$F$13,MATCH(Table1[[#This Row],[Tipologia_Testes]],Auxiliar!$B$5:$B$13,0),MATCH(Table1[[#This Row],[Complexidade]],Auxiliar!$D$4:$F$4,0))</f>
        <v>0.5</v>
      </c>
      <c r="P1004" s="2" t="s">
        <v>1352</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1319</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1277</v>
      </c>
      <c r="L1005" s="21" t="s">
        <v>1272</v>
      </c>
      <c r="M1005" s="21" t="s">
        <v>1274</v>
      </c>
      <c r="N1005" s="48">
        <v>45546</v>
      </c>
      <c r="O1005" s="21">
        <f>INDEX(Auxiliar!$D$5:$F$13,MATCH(Table1[[#This Row],[Tipologia_Testes]],Auxiliar!$B$5:$B$13,0),MATCH(Table1[[#This Row],[Complexidade]],Auxiliar!$D$4:$F$4,0))</f>
        <v>0.5</v>
      </c>
      <c r="P1005" s="2" t="s">
        <v>1352</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1319</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1277</v>
      </c>
      <c r="L1006" s="21" t="s">
        <v>1272</v>
      </c>
      <c r="M1006" s="21" t="s">
        <v>1274</v>
      </c>
      <c r="N1006" s="48">
        <v>45546</v>
      </c>
      <c r="O1006" s="21">
        <f>INDEX(Auxiliar!$D$5:$F$13,MATCH(Table1[[#This Row],[Tipologia_Testes]],Auxiliar!$B$5:$B$13,0),MATCH(Table1[[#This Row],[Complexidade]],Auxiliar!$D$4:$F$4,0))</f>
        <v>0.5</v>
      </c>
      <c r="P1006" s="2" t="s">
        <v>1352</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1319</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1277</v>
      </c>
      <c r="L1007" s="2" t="s">
        <v>1264</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1319</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1277</v>
      </c>
      <c r="L1008" s="2" t="s">
        <v>655</v>
      </c>
      <c r="M1008" s="21" t="s">
        <v>1274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1319</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1269</v>
      </c>
      <c r="L1009" s="21" t="s">
        <v>1272</v>
      </c>
      <c r="M1009" s="21" t="s">
        <v>1274</v>
      </c>
      <c r="N1009" s="48">
        <v>45546</v>
      </c>
      <c r="O1009" s="21">
        <f>INDEX(Auxiliar!$D$5:$F$13,MATCH(Table1[[#This Row],[Tipologia_Testes]],Auxiliar!$B$5:$B$13,0),MATCH(Table1[[#This Row],[Complexidade]],Auxiliar!$D$4:$F$4,0))</f>
        <v>0.1</v>
      </c>
      <c r="P1009" s="2" t="s">
        <v>1353</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1319</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1277</v>
      </c>
      <c r="L1010" s="21" t="s">
        <v>1272</v>
      </c>
      <c r="M1010" s="21" t="s">
        <v>1274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1319</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1269</v>
      </c>
      <c r="L1011" s="21" t="s">
        <v>1272</v>
      </c>
      <c r="M1011" s="21" t="s">
        <v>1274</v>
      </c>
      <c r="N1011" s="48">
        <v>45546</v>
      </c>
      <c r="O1011" s="21">
        <f>INDEX(Auxiliar!$D$5:$F$13,MATCH(Table1[[#This Row],[Tipologia_Testes]],Auxiliar!$B$5:$B$13,0),MATCH(Table1[[#This Row],[Complexidade]],Auxiliar!$D$4:$F$4,0))</f>
        <v>0.1</v>
      </c>
      <c r="P1011" s="2" t="s">
        <v>1353</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1319</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1277</v>
      </c>
      <c r="L1012" s="21" t="s">
        <v>1272</v>
      </c>
      <c r="M1012" s="21" t="s">
        <v>1274</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1319</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1277</v>
      </c>
      <c r="L1013" s="21" t="s">
        <v>1272</v>
      </c>
      <c r="M1013" s="21" t="s">
        <v>1274</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1354</v>
      </c>
      <c r="F1014" s="40" t="s">
        <v>336</v>
      </c>
      <c r="G1014" s="38" t="s">
        <v>337</v>
      </c>
      <c r="H1014" s="60" t="str">
        <f>Table1[[#This Row],[Tabela]]&amp;Table1[[#This Row],[Campo]]</f>
        <v>lt003_entitynace_esg</v>
      </c>
      <c r="I1014" s="2" t="s">
        <v>615</v>
      </c>
      <c r="J1014" s="45">
        <f>VLOOKUP(Table1[[#This Row],[Status]],Auxiliar!$B$16:$C$24,2,0)</f>
        <v>4</v>
      </c>
      <c r="K1014" s="45" t="s">
        <v>1266</v>
      </c>
      <c r="L1014" s="46" t="s">
        <v>1272</v>
      </c>
      <c r="M1014" s="21" t="s">
        <v>1273</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1354</v>
      </c>
      <c r="F1015" s="40" t="s">
        <v>336</v>
      </c>
      <c r="G1015" s="38" t="s">
        <v>337</v>
      </c>
      <c r="H1015" s="60" t="str">
        <f>Table1[[#This Row],[Tabela]]&amp;Table1[[#This Row],[Campo]]</f>
        <v>lt003_entitynace_esg</v>
      </c>
      <c r="I1015" s="2" t="s">
        <v>615</v>
      </c>
      <c r="J1015" s="45">
        <f>VLOOKUP(Table1[[#This Row],[Status]],Auxiliar!$B$16:$C$24,2,0)</f>
        <v>4</v>
      </c>
      <c r="K1015" s="45" t="s">
        <v>1267</v>
      </c>
      <c r="L1015" s="46" t="s">
        <v>1272</v>
      </c>
      <c r="M1015" s="21" t="s">
        <v>1273</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1354</v>
      </c>
      <c r="F1016" s="40" t="s">
        <v>336</v>
      </c>
      <c r="G1016" s="38" t="s">
        <v>337</v>
      </c>
      <c r="H1016" s="60" t="str">
        <f>Table1[[#This Row],[Tabela]]&amp;Table1[[#This Row],[Campo]]</f>
        <v>lt003_entitynace_esg</v>
      </c>
      <c r="I1016" s="2" t="s">
        <v>615</v>
      </c>
      <c r="J1016" s="45">
        <f>VLOOKUP(Table1[[#This Row],[Status]],Auxiliar!$B$16:$C$24,2,0)</f>
        <v>4</v>
      </c>
      <c r="K1016" s="45" t="s">
        <v>1269</v>
      </c>
      <c r="L1016" s="46" t="s">
        <v>1272</v>
      </c>
      <c r="M1016" s="21" t="s">
        <v>1273</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1266</v>
      </c>
      <c r="L1017" s="46" t="s">
        <v>1272</v>
      </c>
      <c r="M1017" s="21" t="s">
        <v>1273</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1267</v>
      </c>
      <c r="L1018" s="46" t="s">
        <v>1272</v>
      </c>
      <c r="M1018" s="21" t="s">
        <v>1273</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1269</v>
      </c>
      <c r="L1019" s="46" t="s">
        <v>1272</v>
      </c>
      <c r="M1019" s="21" t="s">
        <v>1273</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1266</v>
      </c>
      <c r="L1020" s="46" t="s">
        <v>1272</v>
      </c>
      <c r="M1020" s="21" t="s">
        <v>1273</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1267</v>
      </c>
      <c r="L1021" s="46" t="s">
        <v>1272</v>
      </c>
      <c r="M1021" s="21" t="s">
        <v>1273</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1269</v>
      </c>
      <c r="L1022" s="46" t="s">
        <v>1272</v>
      </c>
      <c r="M1022" s="21" t="s">
        <v>1273</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1266</v>
      </c>
      <c r="L1023" s="46" t="s">
        <v>1272</v>
      </c>
      <c r="M1023" s="21" t="s">
        <v>1273</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1267</v>
      </c>
      <c r="L1024" s="46" t="s">
        <v>1272</v>
      </c>
      <c r="M1024" s="21" t="s">
        <v>1273</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1269</v>
      </c>
      <c r="L1025" s="46" t="s">
        <v>1272</v>
      </c>
      <c r="M1025" s="21" t="s">
        <v>1273</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1266</v>
      </c>
      <c r="L1026" s="46" t="s">
        <v>1272</v>
      </c>
      <c r="M1026" s="21" t="s">
        <v>1273</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1267</v>
      </c>
      <c r="L1027" s="46" t="s">
        <v>1272</v>
      </c>
      <c r="M1027" s="21" t="s">
        <v>1273</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1269</v>
      </c>
      <c r="L1028" s="46" t="s">
        <v>1272</v>
      </c>
      <c r="M1028" s="21" t="s">
        <v>1273</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1266</v>
      </c>
      <c r="L1029" s="46" t="s">
        <v>1272</v>
      </c>
      <c r="M1029" s="21" t="s">
        <v>1273</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1267</v>
      </c>
      <c r="L1030" s="46" t="s">
        <v>1272</v>
      </c>
      <c r="M1030" s="21" t="s">
        <v>1273</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1269</v>
      </c>
      <c r="L1031" s="46" t="s">
        <v>1272</v>
      </c>
      <c r="M1031" s="21" t="s">
        <v>1273</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1266</v>
      </c>
      <c r="L1032" s="46" t="s">
        <v>1272</v>
      </c>
      <c r="M1032" s="21" t="s">
        <v>1273</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1267</v>
      </c>
      <c r="L1033" s="46" t="s">
        <v>1272</v>
      </c>
      <c r="M1033" s="21" t="s">
        <v>1273</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1269</v>
      </c>
      <c r="L1034" s="46" t="s">
        <v>1272</v>
      </c>
      <c r="M1034" s="21" t="s">
        <v>1273</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1266</v>
      </c>
      <c r="L1035" s="46" t="s">
        <v>1272</v>
      </c>
      <c r="M1035" s="21" t="s">
        <v>1273</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1267</v>
      </c>
      <c r="L1036" s="46" t="s">
        <v>1272</v>
      </c>
      <c r="M1036" s="21" t="s">
        <v>1273</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1269</v>
      </c>
      <c r="L1037" s="46" t="s">
        <v>1272</v>
      </c>
      <c r="M1037" s="21" t="s">
        <v>1273</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1266</v>
      </c>
      <c r="L1038" s="46" t="s">
        <v>1272</v>
      </c>
      <c r="M1038" s="21" t="s">
        <v>1273</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1267</v>
      </c>
      <c r="L1039" s="46" t="s">
        <v>1272</v>
      </c>
      <c r="M1039" s="21" t="s">
        <v>1273</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1269</v>
      </c>
      <c r="L1040" s="46" t="s">
        <v>1272</v>
      </c>
      <c r="M1040" s="21" t="s">
        <v>1273</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619</v>
      </c>
      <c r="J1041" s="45">
        <f>VLOOKUP(Table1[[#This Row],[Status]],Auxiliar!$B$16:$C$24,2,0)</f>
        <v>7</v>
      </c>
      <c r="K1041" s="45" t="s">
        <v>1266</v>
      </c>
      <c r="L1041" s="46" t="s">
        <v>1272</v>
      </c>
      <c r="M1041" s="21" t="s">
        <v>1273</v>
      </c>
      <c r="N1041" s="48">
        <v>45590</v>
      </c>
      <c r="O1041" s="21">
        <f>INDEX(Auxiliar!$D$5:$F$13,MATCH(Table1[[#This Row],[Tipologia_Testes]],Auxiliar!$B$5:$B$13,0),MATCH(Table1[[#This Row],[Complexidade]],Auxiliar!$D$4:$F$4,0))</f>
        <v>2</v>
      </c>
      <c r="P1041" s="47"/>
      <c r="Q1041" s="114"/>
      <c r="R1041" s="152">
        <v>45589</v>
      </c>
      <c r="S1041" s="152"/>
      <c r="T1041" s="152"/>
      <c r="U1041" s="152">
        <v>45611</v>
      </c>
      <c r="V1041" s="152"/>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619</v>
      </c>
      <c r="J1042" s="45">
        <f>VLOOKUP(Table1[[#This Row],[Status]],Auxiliar!$B$16:$C$24,2,0)</f>
        <v>7</v>
      </c>
      <c r="K1042" s="45" t="s">
        <v>1267</v>
      </c>
      <c r="L1042" s="46" t="s">
        <v>1272</v>
      </c>
      <c r="M1042" s="21" t="s">
        <v>1273</v>
      </c>
      <c r="N1042" s="48">
        <v>45590</v>
      </c>
      <c r="O1042" s="21">
        <f>INDEX(Auxiliar!$D$5:$F$13,MATCH(Table1[[#This Row],[Tipologia_Testes]],Auxiliar!$B$5:$B$13,0),MATCH(Table1[[#This Row],[Complexidade]],Auxiliar!$D$4:$F$4,0))</f>
        <v>2</v>
      </c>
      <c r="P1042" s="47"/>
      <c r="Q1042" s="114"/>
      <c r="R1042" s="152">
        <v>45589</v>
      </c>
      <c r="S1042" s="152"/>
      <c r="T1042" s="152"/>
      <c r="U1042" s="152">
        <v>45611</v>
      </c>
      <c r="V1042" s="152"/>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619</v>
      </c>
      <c r="J1043" s="45">
        <f>VLOOKUP(Table1[[#This Row],[Status]],Auxiliar!$B$16:$C$24,2,0)</f>
        <v>7</v>
      </c>
      <c r="K1043" s="45" t="s">
        <v>1269</v>
      </c>
      <c r="L1043" s="46" t="s">
        <v>1272</v>
      </c>
      <c r="M1043" s="21" t="s">
        <v>1273</v>
      </c>
      <c r="N1043" s="48">
        <v>45590</v>
      </c>
      <c r="O1043" s="21">
        <f>INDEX(Auxiliar!$D$5:$F$13,MATCH(Table1[[#This Row],[Tipologia_Testes]],Auxiliar!$B$5:$B$13,0),MATCH(Table1[[#This Row],[Complexidade]],Auxiliar!$D$4:$F$4,0))</f>
        <v>0.1</v>
      </c>
      <c r="P1043" s="47"/>
      <c r="Q1043" s="114"/>
      <c r="R1043" s="152">
        <v>45589</v>
      </c>
      <c r="S1043" s="152"/>
      <c r="T1043" s="152"/>
      <c r="U1043" s="152">
        <v>45611</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1266</v>
      </c>
      <c r="L1044" s="46" t="s">
        <v>1272</v>
      </c>
      <c r="M1044" s="21" t="s">
        <v>1273</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1267</v>
      </c>
      <c r="L1045" s="46" t="s">
        <v>1272</v>
      </c>
      <c r="M1045" s="21" t="s">
        <v>1273</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1269</v>
      </c>
      <c r="L1046" s="46" t="s">
        <v>1272</v>
      </c>
      <c r="M1046" s="21" t="s">
        <v>1273</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1266</v>
      </c>
      <c r="L1047" s="46" t="s">
        <v>1272</v>
      </c>
      <c r="M1047" s="21" t="s">
        <v>1273</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1267</v>
      </c>
      <c r="L1048" s="46" t="s">
        <v>1272</v>
      </c>
      <c r="M1048" s="21" t="s">
        <v>1273</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1269</v>
      </c>
      <c r="L1049" s="46" t="s">
        <v>1272</v>
      </c>
      <c r="M1049" s="21" t="s">
        <v>1273</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1266</v>
      </c>
      <c r="L1050" s="46" t="s">
        <v>1272</v>
      </c>
      <c r="M1050" s="21" t="s">
        <v>1273</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1267</v>
      </c>
      <c r="L1051" s="46" t="s">
        <v>1272</v>
      </c>
      <c r="M1051" s="21" t="s">
        <v>1273</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1269</v>
      </c>
      <c r="L1052" s="46" t="s">
        <v>1272</v>
      </c>
      <c r="M1052" s="21" t="s">
        <v>1273</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1266</v>
      </c>
      <c r="L1053" s="46" t="s">
        <v>1272</v>
      </c>
      <c r="M1053" s="21" t="s">
        <v>1273</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1267</v>
      </c>
      <c r="L1054" s="46" t="s">
        <v>1272</v>
      </c>
      <c r="M1054" s="21" t="s">
        <v>1273</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1269</v>
      </c>
      <c r="L1055" s="46" t="s">
        <v>1272</v>
      </c>
      <c r="M1055" s="21" t="s">
        <v>1273</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1266</v>
      </c>
      <c r="L1056" s="46" t="s">
        <v>1272</v>
      </c>
      <c r="M1056" s="21" t="s">
        <v>1273</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1267</v>
      </c>
      <c r="L1057" s="46" t="s">
        <v>1272</v>
      </c>
      <c r="M1057" s="21" t="s">
        <v>1273</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1269</v>
      </c>
      <c r="L1058" s="46" t="s">
        <v>1272</v>
      </c>
      <c r="M1058" s="21" t="s">
        <v>1273</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1354</v>
      </c>
      <c r="F1059" s="40" t="s">
        <v>336</v>
      </c>
      <c r="G1059" s="38" t="s">
        <v>353</v>
      </c>
      <c r="H1059" s="60" t="str">
        <f>Table1[[#This Row],[Tabela]]&amp;Table1[[#This Row],[Campo]]</f>
        <v>lt003_entityflg_nfrd_applcblty</v>
      </c>
      <c r="I1059" s="2" t="s">
        <v>619</v>
      </c>
      <c r="J1059" s="45">
        <f>VLOOKUP(Table1[[#This Row],[Status]],Auxiliar!$B$16:$C$24,2,0)</f>
        <v>7</v>
      </c>
      <c r="K1059" s="45" t="s">
        <v>1266</v>
      </c>
      <c r="L1059" s="46" t="s">
        <v>1272</v>
      </c>
      <c r="M1059" s="21" t="s">
        <v>1273</v>
      </c>
      <c r="N1059" s="48">
        <v>45604</v>
      </c>
      <c r="O1059" s="21">
        <f>INDEX(Auxiliar!$D$5:$F$13,MATCH(Table1[[#This Row],[Tipologia_Testes]],Auxiliar!$B$5:$B$13,0),MATCH(Table1[[#This Row],[Complexidade]],Auxiliar!$D$4:$F$4,0))</f>
        <v>2</v>
      </c>
      <c r="P1059" s="43"/>
      <c r="Q1059" s="114"/>
      <c r="R1059" s="152">
        <v>45589</v>
      </c>
      <c r="S1059" s="152"/>
      <c r="T1059" s="152">
        <v>45589</v>
      </c>
      <c r="U1059" s="152">
        <v>45611</v>
      </c>
      <c r="V1059" s="152"/>
      <c r="W1059" s="2">
        <f>VLOOKUP(Table1[[#This Row],[Status]],Auxiliar!$B$16:$D$24,3,0)*Table1[[#This Row],[Estimação (horas)]]</f>
        <v>0.5</v>
      </c>
      <c r="X1059" s="114"/>
    </row>
    <row r="1060" spans="2:24" ht="17.7" hidden="1" customHeight="1">
      <c r="B1060" s="39" t="s">
        <v>26</v>
      </c>
      <c r="C1060" s="39" t="s">
        <v>26</v>
      </c>
      <c r="D1060" s="39" t="s">
        <v>326</v>
      </c>
      <c r="E1060" s="39" t="s">
        <v>1354</v>
      </c>
      <c r="F1060" s="39" t="s">
        <v>336</v>
      </c>
      <c r="G1060" s="39" t="s">
        <v>353</v>
      </c>
      <c r="H1060" s="59" t="str">
        <f>Table1[[#This Row],[Tabela]]&amp;Table1[[#This Row],[Campo]]</f>
        <v>lt003_entityflg_nfrd_applcblty</v>
      </c>
      <c r="I1060" s="2" t="s">
        <v>619</v>
      </c>
      <c r="J1060" s="45">
        <f>VLOOKUP(Table1[[#This Row],[Status]],Auxiliar!$B$16:$C$24,2,0)</f>
        <v>7</v>
      </c>
      <c r="K1060" s="45" t="s">
        <v>1267</v>
      </c>
      <c r="L1060" s="46" t="s">
        <v>1272</v>
      </c>
      <c r="M1060" s="21" t="s">
        <v>1273</v>
      </c>
      <c r="N1060" s="48">
        <v>45604</v>
      </c>
      <c r="O1060" s="21">
        <f>INDEX(Auxiliar!$D$5:$F$13,MATCH(Table1[[#This Row],[Tipologia_Testes]],Auxiliar!$B$5:$B$13,0),MATCH(Table1[[#This Row],[Complexidade]],Auxiliar!$D$4:$F$4,0))</f>
        <v>2</v>
      </c>
      <c r="P1060" s="43"/>
      <c r="Q1060" s="114"/>
      <c r="R1060" s="152">
        <v>45589</v>
      </c>
      <c r="S1060" s="152"/>
      <c r="T1060" s="152">
        <v>45589</v>
      </c>
      <c r="U1060" s="152">
        <v>45611</v>
      </c>
      <c r="V1060" s="152"/>
      <c r="W1060" s="2">
        <f>VLOOKUP(Table1[[#This Row],[Status]],Auxiliar!$B$16:$D$24,3,0)*Table1[[#This Row],[Estimação (horas)]]</f>
        <v>0.5</v>
      </c>
      <c r="X1060" s="114"/>
    </row>
    <row r="1061" spans="2:24" ht="17.7" hidden="1" customHeight="1">
      <c r="B1061" s="39" t="s">
        <v>26</v>
      </c>
      <c r="C1061" s="39" t="s">
        <v>26</v>
      </c>
      <c r="D1061" s="39" t="s">
        <v>326</v>
      </c>
      <c r="E1061" s="39" t="s">
        <v>1354</v>
      </c>
      <c r="F1061" s="39" t="s">
        <v>336</v>
      </c>
      <c r="G1061" s="39" t="s">
        <v>353</v>
      </c>
      <c r="H1061" s="59" t="str">
        <f>Table1[[#This Row],[Tabela]]&amp;Table1[[#This Row],[Campo]]</f>
        <v>lt003_entityflg_nfrd_applcblty</v>
      </c>
      <c r="I1061" s="2" t="s">
        <v>619</v>
      </c>
      <c r="J1061" s="45">
        <f>VLOOKUP(Table1[[#This Row],[Status]],Auxiliar!$B$16:$C$24,2,0)</f>
        <v>7</v>
      </c>
      <c r="K1061" s="45" t="s">
        <v>1269</v>
      </c>
      <c r="L1061" s="46" t="s">
        <v>1272</v>
      </c>
      <c r="M1061" s="21" t="s">
        <v>1273</v>
      </c>
      <c r="N1061" s="48">
        <v>45604</v>
      </c>
      <c r="O1061" s="21">
        <f>INDEX(Auxiliar!$D$5:$F$13,MATCH(Table1[[#This Row],[Tipologia_Testes]],Auxiliar!$B$5:$B$13,0),MATCH(Table1[[#This Row],[Complexidade]],Auxiliar!$D$4:$F$4,0))</f>
        <v>0.1</v>
      </c>
      <c r="P1061" s="43"/>
      <c r="Q1061" s="114"/>
      <c r="R1061" s="152">
        <v>45589</v>
      </c>
      <c r="S1061" s="152"/>
      <c r="T1061" s="152">
        <v>45589</v>
      </c>
      <c r="U1061" s="152">
        <v>45611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1266</v>
      </c>
      <c r="L1062" s="46" t="s">
        <v>1272</v>
      </c>
      <c r="M1062" s="21" t="s">
        <v>1273</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1267</v>
      </c>
      <c r="L1063" s="46" t="s">
        <v>1272</v>
      </c>
      <c r="M1063" s="21" t="s">
        <v>1273</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1269</v>
      </c>
      <c r="L1064" s="46" t="s">
        <v>1272</v>
      </c>
      <c r="M1064" s="21" t="s">
        <v>1273</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1266</v>
      </c>
      <c r="L1065" s="46" t="s">
        <v>1272</v>
      </c>
      <c r="M1065" s="21" t="s">
        <v>1273</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1267</v>
      </c>
      <c r="L1066" s="46" t="s">
        <v>1272</v>
      </c>
      <c r="M1066" s="21" t="s">
        <v>1273</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1269</v>
      </c>
      <c r="L1067" s="46" t="s">
        <v>1272</v>
      </c>
      <c r="M1067" s="21" t="s">
        <v>1273</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1266</v>
      </c>
      <c r="L1068" s="46" t="s">
        <v>1272</v>
      </c>
      <c r="M1068" s="21" t="s">
        <v>1273</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1267</v>
      </c>
      <c r="L1069" s="46" t="s">
        <v>1272</v>
      </c>
      <c r="M1069" s="21" t="s">
        <v>1273</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1269</v>
      </c>
      <c r="L1070" s="46" t="s">
        <v>1272</v>
      </c>
      <c r="M1070" s="21" t="s">
        <v>1273</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1354</v>
      </c>
      <c r="F1071" s="40" t="s">
        <v>336</v>
      </c>
      <c r="G1071" s="38" t="s">
        <v>357</v>
      </c>
      <c r="H1071" s="60" t="str">
        <f>Table1[[#This Row],[Tabela]]&amp;Table1[[#This Row],[Campo]]</f>
        <v>lt003_entityflg_excldd_eu_prs_algnd_bnchmrk</v>
      </c>
      <c r="I1071" s="2" t="s">
        <v>615</v>
      </c>
      <c r="J1071" s="45">
        <f>VLOOKUP(Table1[[#This Row],[Status]],Auxiliar!$B$16:$C$24,2,0)</f>
        <v>4</v>
      </c>
      <c r="K1071" s="45" t="s">
        <v>1266</v>
      </c>
      <c r="L1071" s="46" t="s">
        <v>1272</v>
      </c>
      <c r="M1071" s="21" t="s">
        <v>1273</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1354</v>
      </c>
      <c r="F1072" s="39" t="s">
        <v>336</v>
      </c>
      <c r="G1072" s="39" t="s">
        <v>357</v>
      </c>
      <c r="H1072" s="59" t="str">
        <f>Table1[[#This Row],[Tabela]]&amp;Table1[[#This Row],[Campo]]</f>
        <v>lt003_entityflg_excldd_eu_prs_algnd_bnchmrk</v>
      </c>
      <c r="I1072" s="2" t="s">
        <v>615</v>
      </c>
      <c r="J1072" s="45">
        <f>VLOOKUP(Table1[[#This Row],[Status]],Auxiliar!$B$16:$C$24,2,0)</f>
        <v>4</v>
      </c>
      <c r="K1072" s="45" t="s">
        <v>1267</v>
      </c>
      <c r="L1072" s="46" t="s">
        <v>1272</v>
      </c>
      <c r="M1072" s="21" t="s">
        <v>1273</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1354</v>
      </c>
      <c r="F1073" s="39" t="s">
        <v>336</v>
      </c>
      <c r="G1073" s="39" t="s">
        <v>357</v>
      </c>
      <c r="H1073" s="59" t="str">
        <f>Table1[[#This Row],[Tabela]]&amp;Table1[[#This Row],[Campo]]</f>
        <v>lt003_entityflg_excldd_eu_prs_algnd_bnchmrk</v>
      </c>
      <c r="I1073" s="2" t="s">
        <v>615</v>
      </c>
      <c r="J1073" s="45">
        <f>VLOOKUP(Table1[[#This Row],[Status]],Auxiliar!$B$16:$C$24,2,0)</f>
        <v>4</v>
      </c>
      <c r="K1073" s="45" t="s">
        <v>1269</v>
      </c>
      <c r="L1073" s="46" t="s">
        <v>1272</v>
      </c>
      <c r="M1073" s="21" t="s">
        <v>1273</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1354</v>
      </c>
      <c r="F1074" s="40" t="s">
        <v>336</v>
      </c>
      <c r="G1074" s="38" t="s">
        <v>358</v>
      </c>
      <c r="H1074" s="60" t="str">
        <f>Table1[[#This Row],[Tabela]]&amp;Table1[[#This Row],[Campo]]</f>
        <v>lt003_entityflg_act_physcl_rsk</v>
      </c>
      <c r="I1074" s="2" t="s">
        <v>615</v>
      </c>
      <c r="J1074" s="45">
        <f>VLOOKUP(Table1[[#This Row],[Status]],Auxiliar!$B$16:$C$24,2,0)</f>
        <v>4</v>
      </c>
      <c r="K1074" s="45" t="s">
        <v>1266</v>
      </c>
      <c r="L1074" s="46" t="s">
        <v>1272</v>
      </c>
      <c r="M1074" s="21" t="s">
        <v>1273</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1354</v>
      </c>
      <c r="F1075" s="39" t="s">
        <v>336</v>
      </c>
      <c r="G1075" s="39" t="s">
        <v>358</v>
      </c>
      <c r="H1075" s="59" t="str">
        <f>Table1[[#This Row],[Tabela]]&amp;Table1[[#This Row],[Campo]]</f>
        <v>lt003_entityflg_act_physcl_rsk</v>
      </c>
      <c r="I1075" s="2" t="s">
        <v>615</v>
      </c>
      <c r="J1075" s="45">
        <f>VLOOKUP(Table1[[#This Row],[Status]],Auxiliar!$B$16:$C$24,2,0)</f>
        <v>4</v>
      </c>
      <c r="K1075" s="45" t="s">
        <v>1267</v>
      </c>
      <c r="L1075" s="46" t="s">
        <v>1272</v>
      </c>
      <c r="M1075" s="21" t="s">
        <v>1273</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1354</v>
      </c>
      <c r="F1076" s="39" t="s">
        <v>336</v>
      </c>
      <c r="G1076" s="39" t="s">
        <v>358</v>
      </c>
      <c r="H1076" s="59" t="str">
        <f>Table1[[#This Row],[Tabela]]&amp;Table1[[#This Row],[Campo]]</f>
        <v>lt003_entityflg_act_physcl_rsk</v>
      </c>
      <c r="I1076" s="2" t="s">
        <v>615</v>
      </c>
      <c r="J1076" s="45">
        <f>VLOOKUP(Table1[[#This Row],[Status]],Auxiliar!$B$16:$C$24,2,0)</f>
        <v>4</v>
      </c>
      <c r="K1076" s="45" t="s">
        <v>1269</v>
      </c>
      <c r="L1076" s="46" t="s">
        <v>1272</v>
      </c>
      <c r="M1076" s="21" t="s">
        <v>1273</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1354</v>
      </c>
      <c r="F1077" s="40" t="s">
        <v>336</v>
      </c>
      <c r="G1077" s="38" t="s">
        <v>359</v>
      </c>
      <c r="H1077" s="60" t="str">
        <f>Table1[[#This Row],[Tabela]]&amp;Table1[[#This Row],[Campo]]</f>
        <v>lt003_entityflg_chrnc_physcl_rsk</v>
      </c>
      <c r="I1077" s="2" t="s">
        <v>615</v>
      </c>
      <c r="J1077" s="45">
        <f>VLOOKUP(Table1[[#This Row],[Status]],Auxiliar!$B$16:$C$24,2,0)</f>
        <v>4</v>
      </c>
      <c r="K1077" s="45" t="s">
        <v>1266</v>
      </c>
      <c r="L1077" s="46" t="s">
        <v>1272</v>
      </c>
      <c r="M1077" s="21" t="s">
        <v>1273</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1354</v>
      </c>
      <c r="F1078" s="39" t="s">
        <v>336</v>
      </c>
      <c r="G1078" s="39" t="s">
        <v>359</v>
      </c>
      <c r="H1078" s="59" t="str">
        <f>Table1[[#This Row],[Tabela]]&amp;Table1[[#This Row],[Campo]]</f>
        <v>lt003_entityflg_chrnc_physcl_rsk</v>
      </c>
      <c r="I1078" s="2" t="s">
        <v>615</v>
      </c>
      <c r="J1078" s="45">
        <f>VLOOKUP(Table1[[#This Row],[Status]],Auxiliar!$B$16:$C$24,2,0)</f>
        <v>4</v>
      </c>
      <c r="K1078" s="45" t="s">
        <v>1267</v>
      </c>
      <c r="L1078" s="46" t="s">
        <v>1272</v>
      </c>
      <c r="M1078" s="21" t="s">
        <v>1273</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1354</v>
      </c>
      <c r="F1079" s="39" t="s">
        <v>336</v>
      </c>
      <c r="G1079" s="39" t="s">
        <v>359</v>
      </c>
      <c r="H1079" s="59" t="str">
        <f>Table1[[#This Row],[Tabela]]&amp;Table1[[#This Row],[Campo]]</f>
        <v>lt003_entityflg_chrnc_physcl_rsk</v>
      </c>
      <c r="I1079" s="2" t="s">
        <v>615</v>
      </c>
      <c r="J1079" s="45">
        <f>VLOOKUP(Table1[[#This Row],[Status]],Auxiliar!$B$16:$C$24,2,0)</f>
        <v>4</v>
      </c>
      <c r="K1079" s="45" t="s">
        <v>1269</v>
      </c>
      <c r="L1079" s="46" t="s">
        <v>1272</v>
      </c>
      <c r="M1079" s="21" t="s">
        <v>1273</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1356</v>
      </c>
      <c r="E1080" s="111" t="s">
        <v>1357</v>
      </c>
      <c r="F1080" s="40" t="s">
        <v>336</v>
      </c>
      <c r="G1080" s="38" t="s">
        <v>360</v>
      </c>
      <c r="H1080" s="60" t="str">
        <f>Table1[[#This Row],[Tabela]]&amp;Table1[[#This Row],[Campo]]</f>
        <v>lt003_entitypst_cd</v>
      </c>
      <c r="I1080" s="2" t="s">
        <v>619</v>
      </c>
      <c r="J1080" s="45">
        <f>VLOOKUP(Table1[[#This Row],[Status]],Auxiliar!$B$16:$C$24,2,0)</f>
        <v>7</v>
      </c>
      <c r="K1080" s="45" t="s">
        <v>1266</v>
      </c>
      <c r="L1080" s="46" t="s">
        <v>1272</v>
      </c>
      <c r="M1080" s="21" t="s">
        <v>1273</v>
      </c>
      <c r="N1080" s="48">
        <v>45604</v>
      </c>
      <c r="O1080" s="21">
        <f>INDEX(Auxiliar!$D$5:$F$13,MATCH(Table1[[#This Row],[Tipologia_Testes]],Auxiliar!$B$5:$B$13,0),MATCH(Table1[[#This Row],[Complexidade]],Auxiliar!$D$4:$F$4,0))</f>
        <v>2</v>
      </c>
      <c r="P1080" s="43" t="s">
        <v>1358</v>
      </c>
      <c r="Q1080" s="114"/>
      <c r="R1080" s="152">
        <v>45589</v>
      </c>
      <c r="S1080" s="152"/>
      <c r="T1080" s="152">
        <v>45589</v>
      </c>
      <c r="U1080" s="152">
        <v>45596</v>
      </c>
      <c r="V1080" s="152">
        <v>45596</v>
      </c>
      <c r="W1080" s="2">
        <f>VLOOKUP(Table1[[#This Row],[Status]],Auxiliar!$B$16:$D$24,3,0)*Table1[[#This Row],[Estimação (horas)]]</f>
        <v>0.5</v>
      </c>
      <c r="X1080" s="114"/>
    </row>
    <row r="1081" spans="2:24" ht="17.7" hidden="1" customHeight="1">
      <c r="B1081" s="39" t="s">
        <v>26</v>
      </c>
      <c r="C1081" s="39" t="s">
        <v>26</v>
      </c>
      <c r="D1081" s="39" t="s">
        <v>1356</v>
      </c>
      <c r="E1081" s="39" t="s">
        <v>1357</v>
      </c>
      <c r="F1081" s="39" t="s">
        <v>336</v>
      </c>
      <c r="G1081" s="39" t="s">
        <v>360</v>
      </c>
      <c r="H1081" s="59" t="str">
        <f>Table1[[#This Row],[Tabela]]&amp;Table1[[#This Row],[Campo]]</f>
        <v>lt003_entitypst_cd</v>
      </c>
      <c r="I1081" s="2" t="s">
        <v>619</v>
      </c>
      <c r="J1081" s="45">
        <f>VLOOKUP(Table1[[#This Row],[Status]],Auxiliar!$B$16:$C$24,2,0)</f>
        <v>7</v>
      </c>
      <c r="K1081" s="45" t="s">
        <v>1267</v>
      </c>
      <c r="L1081" s="46" t="s">
        <v>1272</v>
      </c>
      <c r="M1081" s="21" t="s">
        <v>1273</v>
      </c>
      <c r="N1081" s="48">
        <v>45604</v>
      </c>
      <c r="O1081" s="21">
        <f>INDEX(Auxiliar!$D$5:$F$13,MATCH(Table1[[#This Row],[Tipologia_Testes]],Auxiliar!$B$5:$B$13,0),MATCH(Table1[[#This Row],[Complexidade]],Auxiliar!$D$4:$F$4,0))</f>
        <v>2</v>
      </c>
      <c r="P1081" s="43" t="s">
        <v>1358</v>
      </c>
      <c r="Q1081" s="114"/>
      <c r="R1081" s="152">
        <v>45589</v>
      </c>
      <c r="S1081" s="152"/>
      <c r="T1081" s="152">
        <v>45589</v>
      </c>
      <c r="U1081" s="152">
        <v>45596</v>
      </c>
      <c r="V1081" s="152">
        <v>45596</v>
      </c>
      <c r="W1081" s="2">
        <f>VLOOKUP(Table1[[#This Row],[Status]],Auxiliar!$B$16:$D$24,3,0)*Table1[[#This Row],[Estimação (horas)]]</f>
        <v>0.5</v>
      </c>
      <c r="X1081" s="114"/>
    </row>
    <row r="1082" spans="2:24" ht="17.7" hidden="1" customHeight="1">
      <c r="B1082" s="39" t="s">
        <v>26</v>
      </c>
      <c r="C1082" s="39" t="s">
        <v>26</v>
      </c>
      <c r="D1082" s="39" t="s">
        <v>1356</v>
      </c>
      <c r="E1082" s="39" t="s">
        <v>1357</v>
      </c>
      <c r="F1082" s="39" t="s">
        <v>336</v>
      </c>
      <c r="G1082" s="39" t="s">
        <v>360</v>
      </c>
      <c r="H1082" s="59" t="str">
        <f>Table1[[#This Row],[Tabela]]&amp;Table1[[#This Row],[Campo]]</f>
        <v>lt003_entitypst_cd</v>
      </c>
      <c r="I1082" s="2" t="s">
        <v>619</v>
      </c>
      <c r="J1082" s="45">
        <f>VLOOKUP(Table1[[#This Row],[Status]],Auxiliar!$B$16:$C$24,2,0)</f>
        <v>7</v>
      </c>
      <c r="K1082" s="45" t="s">
        <v>1269</v>
      </c>
      <c r="L1082" s="46" t="s">
        <v>1272</v>
      </c>
      <c r="M1082" s="21" t="s">
        <v>1273</v>
      </c>
      <c r="N1082" s="48">
        <v>45604</v>
      </c>
      <c r="O1082" s="21">
        <f>INDEX(Auxiliar!$D$5:$F$13,MATCH(Table1[[#This Row],[Tipologia_Testes]],Auxiliar!$B$5:$B$13,0),MATCH(Table1[[#This Row],[Complexidade]],Auxiliar!$D$4:$F$4,0))</f>
        <v>0.1</v>
      </c>
      <c r="P1082" s="43" t="s">
        <v>1358</v>
      </c>
      <c r="Q1082" s="114"/>
      <c r="R1082" s="152">
        <v>45589</v>
      </c>
      <c r="S1082" s="152"/>
      <c r="T1082" s="152">
        <v>45589</v>
      </c>
      <c r="U1082" s="152">
        <v>45596</v>
      </c>
      <c r="V1082" s="152">
        <v>45596</v>
      </c>
      <c r="W1082" s="2">
        <f>VLOOKUP(Table1[[#This Row],[Status]],Auxiliar!$B$16:$D$24,3,0)*Table1[[#This Row],[Estimação (horas)]]</f>
        <v>2.5000000000000001E-2</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1266</v>
      </c>
      <c r="L1083" s="46" t="s">
        <v>1272</v>
      </c>
      <c r="M1083" s="21" t="s">
        <v>1273</v>
      </c>
      <c r="N1083" s="48">
        <v>45581</v>
      </c>
      <c r="O1083" s="21">
        <f>INDEX(Auxiliar!$D$5:$F$13,MATCH(Table1[[#This Row],[Tipologia_Testes]],Auxiliar!$B$5:$B$13,0),MATCH(Table1[[#This Row],[Complexidade]],Auxiliar!$D$4:$F$4,0))</f>
        <v>2</v>
      </c>
      <c r="P1083" s="43" t="s">
        <v>1355</v>
      </c>
      <c r="Q1083" s="114"/>
      <c r="R1083" s="152">
        <v>45583</v>
      </c>
      <c r="S1083" s="152"/>
      <c r="T1083" s="152">
        <v>45583</v>
      </c>
      <c r="U1083" s="152">
        <v>45611</v>
      </c>
      <c r="V1083" s="152"/>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1267</v>
      </c>
      <c r="L1084" s="46" t="s">
        <v>1272</v>
      </c>
      <c r="M1084" s="21" t="s">
        <v>1273</v>
      </c>
      <c r="N1084" s="48">
        <v>45581</v>
      </c>
      <c r="O1084" s="21">
        <f>INDEX(Auxiliar!$D$5:$F$13,MATCH(Table1[[#This Row],[Tipologia_Testes]],Auxiliar!$B$5:$B$13,0),MATCH(Table1[[#This Row],[Complexidade]],Auxiliar!$D$4:$F$4,0))</f>
        <v>2</v>
      </c>
      <c r="P1084" s="43" t="s">
        <v>1355</v>
      </c>
      <c r="Q1084" s="114"/>
      <c r="R1084" s="152">
        <v>45583</v>
      </c>
      <c r="S1084" s="152"/>
      <c r="T1084" s="152">
        <v>45583</v>
      </c>
      <c r="U1084" s="152">
        <v>45611</v>
      </c>
      <c r="V1084" s="152"/>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1269</v>
      </c>
      <c r="L1085" s="46" t="s">
        <v>1272</v>
      </c>
      <c r="M1085" s="21" t="s">
        <v>1273</v>
      </c>
      <c r="N1085" s="48">
        <v>45581</v>
      </c>
      <c r="O1085" s="21">
        <f>INDEX(Auxiliar!$D$5:$F$13,MATCH(Table1[[#This Row],[Tipologia_Testes]],Auxiliar!$B$5:$B$13,0),MATCH(Table1[[#This Row],[Complexidade]],Auxiliar!$D$4:$F$4,0))</f>
        <v>0.1</v>
      </c>
      <c r="P1085" s="43" t="s">
        <v>1355</v>
      </c>
      <c r="Q1085" s="114"/>
      <c r="R1085" s="152">
        <v>45583</v>
      </c>
      <c r="S1085" s="152"/>
      <c r="T1085" s="152">
        <v>45583</v>
      </c>
      <c r="U1085" s="152">
        <v>45611</v>
      </c>
      <c r="V1085" s="152"/>
      <c r="W1085" s="2">
        <f>VLOOKUP(Table1[[#This Row],[Status]],Auxiliar!$B$16:$D$24,3,0)*Table1[[#This Row],[Estimação (horas)]]</f>
        <v>2.5000000000000001E-2</v>
      </c>
      <c r="X1085" s="114"/>
    </row>
    <row r="1086" spans="2:24" ht="34.950000000000003" hidden="1" customHeight="1">
      <c r="B1086" s="41" t="s">
        <v>26</v>
      </c>
      <c r="C1086" s="41" t="s">
        <v>26</v>
      </c>
      <c r="D1086" s="37" t="s">
        <v>1359</v>
      </c>
      <c r="E1086" s="111" t="s">
        <v>1360</v>
      </c>
      <c r="F1086" s="40" t="s">
        <v>336</v>
      </c>
      <c r="G1086" s="38" t="s">
        <v>362</v>
      </c>
      <c r="H1086" s="60" t="str">
        <f>Table1[[#This Row],[Tabela]]&amp;Table1[[#This Row],[Campo]]</f>
        <v>lt003_entityttl_lblty</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1361</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1359</v>
      </c>
      <c r="E1087" s="39" t="s">
        <v>1360</v>
      </c>
      <c r="F1087" s="39" t="s">
        <v>336</v>
      </c>
      <c r="G1087" s="39" t="s">
        <v>362</v>
      </c>
      <c r="H1087" s="59" t="str">
        <f>Table1[[#This Row],[Tabela]]&amp;Table1[[#This Row],[Campo]]</f>
        <v>lt003_entityttl_lblty</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1361</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1359</v>
      </c>
      <c r="E1088" s="39" t="s">
        <v>1360</v>
      </c>
      <c r="F1088" s="39" t="s">
        <v>336</v>
      </c>
      <c r="G1088" s="39" t="s">
        <v>362</v>
      </c>
      <c r="H1088" s="59" t="str">
        <f>Table1[[#This Row],[Tabela]]&amp;Table1[[#This Row],[Campo]]</f>
        <v>lt003_entityttl_lblty</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1361</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1362</v>
      </c>
      <c r="E1089" s="111" t="s">
        <v>1363</v>
      </c>
      <c r="F1089" s="40" t="s">
        <v>336</v>
      </c>
      <c r="G1089" s="38" t="s">
        <v>239</v>
      </c>
      <c r="H1089" s="60" t="str">
        <f>Table1[[#This Row],[Tabela]]&amp;Table1[[#This Row],[Campo]]</f>
        <v>lt003_entityisin</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hidden="1" customHeight="1">
      <c r="B1090" s="39" t="s">
        <v>26</v>
      </c>
      <c r="C1090" s="39" t="s">
        <v>26</v>
      </c>
      <c r="D1090" s="39" t="s">
        <v>1362</v>
      </c>
      <c r="E1090" s="39" t="s">
        <v>1363</v>
      </c>
      <c r="F1090" s="39" t="s">
        <v>336</v>
      </c>
      <c r="G1090" s="39" t="s">
        <v>239</v>
      </c>
      <c r="H1090" s="59" t="str">
        <f>Table1[[#This Row],[Tabela]]&amp;Table1[[#This Row],[Campo]]</f>
        <v>lt003_entityisin</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hidden="1" customHeight="1">
      <c r="B1091" s="39" t="s">
        <v>26</v>
      </c>
      <c r="C1091" s="39" t="s">
        <v>26</v>
      </c>
      <c r="D1091" s="39" t="s">
        <v>1362</v>
      </c>
      <c r="E1091" s="39" t="s">
        <v>1363</v>
      </c>
      <c r="F1091" s="39" t="s">
        <v>336</v>
      </c>
      <c r="G1091" s="39" t="s">
        <v>239</v>
      </c>
      <c r="H1091" s="59" t="str">
        <f>Table1[[#This Row],[Tabela]]&amp;Table1[[#This Row],[Campo]]</f>
        <v>lt003_entityisin</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hidden="1" customHeight="1">
      <c r="B1092" s="41" t="s">
        <v>26</v>
      </c>
      <c r="C1092" s="41" t="s">
        <v>26</v>
      </c>
      <c r="D1092" s="36" t="s">
        <v>1364</v>
      </c>
      <c r="E1092" s="111" t="s">
        <v>1365</v>
      </c>
      <c r="F1092" s="40" t="s">
        <v>336</v>
      </c>
      <c r="G1092" s="38" t="s">
        <v>363</v>
      </c>
      <c r="H1092" s="60" t="str">
        <f>Table1[[#This Row],[Tabela]]&amp;Table1[[#This Row],[Campo]]</f>
        <v>lt003_entitygrp_annl_trnvr_le</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1361</v>
      </c>
      <c r="Q1092" s="114"/>
      <c r="R1092" s="152">
        <v>45593</v>
      </c>
      <c r="S1092" s="152"/>
      <c r="T1092" s="152">
        <v>45593</v>
      </c>
      <c r="U1092" s="152">
        <v>45611</v>
      </c>
      <c r="V1092" s="152"/>
      <c r="W1092" s="2">
        <f>VLOOKUP(Table1[[#This Row],[Status]],Auxiliar!$B$16:$D$24,3,0)*Table1[[#This Row],[Estimação (horas)]]</f>
        <v>0.5</v>
      </c>
      <c r="X1092" s="114"/>
    </row>
    <row r="1093" spans="2:24" ht="17.7" hidden="1" customHeight="1">
      <c r="B1093" s="39" t="s">
        <v>26</v>
      </c>
      <c r="C1093" s="39" t="s">
        <v>26</v>
      </c>
      <c r="D1093" s="39" t="s">
        <v>1364</v>
      </c>
      <c r="E1093" s="39" t="s">
        <v>1365</v>
      </c>
      <c r="F1093" s="39" t="s">
        <v>336</v>
      </c>
      <c r="G1093" s="39" t="s">
        <v>363</v>
      </c>
      <c r="H1093" s="59" t="str">
        <f>Table1[[#This Row],[Tabela]]&amp;Table1[[#This Row],[Campo]]</f>
        <v>lt003_entitygrp_annl_trnvr_le</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1361</v>
      </c>
      <c r="Q1093" s="114"/>
      <c r="R1093" s="152">
        <v>45593</v>
      </c>
      <c r="S1093" s="152"/>
      <c r="T1093" s="152">
        <v>45593</v>
      </c>
      <c r="U1093" s="152">
        <v>45611</v>
      </c>
      <c r="V1093" s="152"/>
      <c r="W1093" s="2">
        <f>VLOOKUP(Table1[[#This Row],[Status]],Auxiliar!$B$16:$D$24,3,0)*Table1[[#This Row],[Estimação (horas)]]</f>
        <v>0.5</v>
      </c>
      <c r="X1093" s="114"/>
    </row>
    <row r="1094" spans="2:24" ht="17.7" hidden="1" customHeight="1">
      <c r="B1094" s="39" t="s">
        <v>26</v>
      </c>
      <c r="C1094" s="39" t="s">
        <v>26</v>
      </c>
      <c r="D1094" s="39" t="s">
        <v>1364</v>
      </c>
      <c r="E1094" s="39" t="s">
        <v>1365</v>
      </c>
      <c r="F1094" s="39" t="s">
        <v>336</v>
      </c>
      <c r="G1094" s="39" t="s">
        <v>363</v>
      </c>
      <c r="H1094" s="59" t="str">
        <f>Table1[[#This Row],[Tabela]]&amp;Table1[[#This Row],[Campo]]</f>
        <v>lt003_entitygrp_annl_trnvr_le</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1361</v>
      </c>
      <c r="Q1094" s="114"/>
      <c r="R1094" s="152">
        <v>45593</v>
      </c>
      <c r="S1094" s="152"/>
      <c r="T1094" s="152">
        <v>45593</v>
      </c>
      <c r="U1094" s="152">
        <v>45611</v>
      </c>
      <c r="V1094" s="152"/>
      <c r="W1094" s="2">
        <f>VLOOKUP(Table1[[#This Row],[Status]],Auxiliar!$B$16:$D$24,3,0)*Table1[[#This Row],[Estimação (horas)]]</f>
        <v>2.5000000000000001E-2</v>
      </c>
      <c r="X1094" s="114"/>
    </row>
    <row r="1095" spans="2:24" ht="34.950000000000003" hidden="1" customHeight="1">
      <c r="B1095" s="41" t="s">
        <v>26</v>
      </c>
      <c r="C1095" s="41" t="s">
        <v>26</v>
      </c>
      <c r="D1095" s="36" t="s">
        <v>1366</v>
      </c>
      <c r="E1095" s="111" t="s">
        <v>1360</v>
      </c>
      <c r="F1095" s="40" t="s">
        <v>336</v>
      </c>
      <c r="G1095" s="38" t="s">
        <v>364</v>
      </c>
      <c r="H1095" s="60" t="str">
        <f>Table1[[#This Row],[Tabela]]&amp;Table1[[#This Row],[Campo]]</f>
        <v>lt003_entitygrp_ttl_lblty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1361</v>
      </c>
      <c r="Q1095" s="114"/>
      <c r="R1095" s="152">
        <v>45593</v>
      </c>
      <c r="S1095" s="152"/>
      <c r="T1095" s="152">
        <v>45593</v>
      </c>
      <c r="U1095" s="152">
        <v>45611</v>
      </c>
      <c r="V1095" s="152"/>
      <c r="W1095" s="2">
        <f>VLOOKUP(Table1[[#This Row],[Status]],Auxiliar!$B$16:$D$24,3,0)*Table1[[#This Row],[Estimação (horas)]]</f>
        <v>0.5</v>
      </c>
      <c r="X1095" s="114"/>
    </row>
    <row r="1096" spans="2:24" ht="17.7" hidden="1" customHeight="1">
      <c r="B1096" s="39" t="s">
        <v>26</v>
      </c>
      <c r="C1096" s="39" t="s">
        <v>26</v>
      </c>
      <c r="D1096" s="39" t="s">
        <v>1366</v>
      </c>
      <c r="E1096" s="39" t="s">
        <v>1360</v>
      </c>
      <c r="F1096" s="39" t="s">
        <v>336</v>
      </c>
      <c r="G1096" s="39" t="s">
        <v>364</v>
      </c>
      <c r="H1096" s="59" t="str">
        <f>Table1[[#This Row],[Tabela]]&amp;Table1[[#This Row],[Campo]]</f>
        <v>lt003_entitygrp_ttl_lblty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1361</v>
      </c>
      <c r="Q1096" s="114"/>
      <c r="R1096" s="152">
        <v>45593</v>
      </c>
      <c r="S1096" s="152"/>
      <c r="T1096" s="152">
        <v>45593</v>
      </c>
      <c r="U1096" s="152">
        <v>45611</v>
      </c>
      <c r="V1096" s="152"/>
      <c r="W1096" s="2">
        <f>VLOOKUP(Table1[[#This Row],[Status]],Auxiliar!$B$16:$D$24,3,0)*Table1[[#This Row],[Estimação (horas)]]</f>
        <v>0.5</v>
      </c>
      <c r="X1096" s="114"/>
    </row>
    <row r="1097" spans="2:24" ht="17.7" hidden="1" customHeight="1">
      <c r="B1097" s="39" t="s">
        <v>26</v>
      </c>
      <c r="C1097" s="39" t="s">
        <v>26</v>
      </c>
      <c r="D1097" s="39" t="s">
        <v>1366</v>
      </c>
      <c r="E1097" s="39" t="s">
        <v>1360</v>
      </c>
      <c r="F1097" s="39" t="s">
        <v>336</v>
      </c>
      <c r="G1097" s="39" t="s">
        <v>364</v>
      </c>
      <c r="H1097" s="59" t="str">
        <f>Table1[[#This Row],[Tabela]]&amp;Table1[[#This Row],[Campo]]</f>
        <v>lt003_entitygrp_ttl_lblty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1361</v>
      </c>
      <c r="Q1097" s="114"/>
      <c r="R1097" s="152">
        <v>45593</v>
      </c>
      <c r="S1097" s="152"/>
      <c r="T1097" s="152">
        <v>45593</v>
      </c>
      <c r="U1097" s="152">
        <v>45611</v>
      </c>
      <c r="V1097" s="152"/>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1367</v>
      </c>
      <c r="F1098" s="40" t="s">
        <v>336</v>
      </c>
      <c r="G1098" s="38" t="s">
        <v>365</v>
      </c>
      <c r="H1098" s="60" t="str">
        <f>Table1[[#This Row],[Tabela]]&amp;Table1[[#This Row],[Campo]]</f>
        <v>lt003_entityflg_grp_nfrd_applcblty</v>
      </c>
      <c r="I1098" s="2" t="s">
        <v>615</v>
      </c>
      <c r="J1098" s="45">
        <f>VLOOKUP(Table1[[#This Row],[Status]],Auxiliar!$B$16:$C$24,2,0)</f>
        <v>4</v>
      </c>
      <c r="K1098" s="45" t="s">
        <v>1266</v>
      </c>
      <c r="L1098" s="46" t="s">
        <v>1272</v>
      </c>
      <c r="M1098" s="21" t="s">
        <v>1273</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1367</v>
      </c>
      <c r="F1099" s="39" t="s">
        <v>336</v>
      </c>
      <c r="G1099" s="39" t="s">
        <v>365</v>
      </c>
      <c r="H1099" s="59" t="str">
        <f>Table1[[#This Row],[Tabela]]&amp;Table1[[#This Row],[Campo]]</f>
        <v>lt003_entityflg_grp_nfrd_applcblty</v>
      </c>
      <c r="I1099" s="2" t="s">
        <v>615</v>
      </c>
      <c r="J1099" s="45">
        <f>VLOOKUP(Table1[[#This Row],[Status]],Auxiliar!$B$16:$C$24,2,0)</f>
        <v>4</v>
      </c>
      <c r="K1099" s="45" t="s">
        <v>1267</v>
      </c>
      <c r="L1099" s="46" t="s">
        <v>1272</v>
      </c>
      <c r="M1099" s="21" t="s">
        <v>1273</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1367</v>
      </c>
      <c r="F1100" s="39" t="s">
        <v>336</v>
      </c>
      <c r="G1100" s="39" t="s">
        <v>365</v>
      </c>
      <c r="H1100" s="59" t="str">
        <f>Table1[[#This Row],[Tabela]]&amp;Table1[[#This Row],[Campo]]</f>
        <v>lt003_entityflg_grp_nfrd_applcblty</v>
      </c>
      <c r="I1100" s="2" t="s">
        <v>615</v>
      </c>
      <c r="J1100" s="45">
        <f>VLOOKUP(Table1[[#This Row],[Status]],Auxiliar!$B$16:$C$24,2,0)</f>
        <v>4</v>
      </c>
      <c r="K1100" s="45" t="s">
        <v>1269</v>
      </c>
      <c r="L1100" s="46" t="s">
        <v>1272</v>
      </c>
      <c r="M1100" s="21" t="s">
        <v>1273</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1368</v>
      </c>
      <c r="F1101" s="40" t="s">
        <v>336</v>
      </c>
      <c r="G1101" s="38" t="s">
        <v>366</v>
      </c>
      <c r="H1101" s="60" t="str">
        <f>Table1[[#This Row],[Tabela]]&amp;Table1[[#This Row],[Campo]]</f>
        <v>lt003_entitygrp_emssns_scp1</v>
      </c>
      <c r="I1101" s="2" t="s">
        <v>615</v>
      </c>
      <c r="J1101" s="45">
        <f>VLOOKUP(Table1[[#This Row],[Status]],Auxiliar!$B$16:$C$24,2,0)</f>
        <v>4</v>
      </c>
      <c r="K1101" s="45" t="s">
        <v>1266</v>
      </c>
      <c r="L1101" s="46" t="s">
        <v>1272</v>
      </c>
      <c r="M1101" s="21" t="s">
        <v>1273</v>
      </c>
      <c r="N1101" s="48">
        <v>45604</v>
      </c>
      <c r="O1101" s="21">
        <f>INDEX(Auxiliar!$D$5:$F$13,MATCH(Table1[[#This Row],[Tipologia_Testes]],Auxiliar!$B$5:$B$13,0),MATCH(Table1[[#This Row],[Complexidade]],Auxiliar!$D$4:$F$4,0))</f>
        <v>2</v>
      </c>
      <c r="P1101" s="43" t="s">
        <v>1369</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1368</v>
      </c>
      <c r="F1102" s="39" t="s">
        <v>336</v>
      </c>
      <c r="G1102" s="39" t="s">
        <v>366</v>
      </c>
      <c r="H1102" s="59" t="str">
        <f>Table1[[#This Row],[Tabela]]&amp;Table1[[#This Row],[Campo]]</f>
        <v>lt003_entitygrp_emssns_scp1</v>
      </c>
      <c r="I1102" s="2" t="s">
        <v>615</v>
      </c>
      <c r="J1102" s="45">
        <f>VLOOKUP(Table1[[#This Row],[Status]],Auxiliar!$B$16:$C$24,2,0)</f>
        <v>4</v>
      </c>
      <c r="K1102" s="45" t="s">
        <v>1267</v>
      </c>
      <c r="L1102" s="46" t="s">
        <v>1272</v>
      </c>
      <c r="M1102" s="21" t="s">
        <v>1273</v>
      </c>
      <c r="N1102" s="48">
        <v>45604</v>
      </c>
      <c r="O1102" s="21">
        <f>INDEX(Auxiliar!$D$5:$F$13,MATCH(Table1[[#This Row],[Tipologia_Testes]],Auxiliar!$B$5:$B$13,0),MATCH(Table1[[#This Row],[Complexidade]],Auxiliar!$D$4:$F$4,0))</f>
        <v>2</v>
      </c>
      <c r="P1102" s="43" t="s">
        <v>1369</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1368</v>
      </c>
      <c r="F1103" s="39" t="s">
        <v>336</v>
      </c>
      <c r="G1103" s="39" t="s">
        <v>366</v>
      </c>
      <c r="H1103" s="59" t="str">
        <f>Table1[[#This Row],[Tabela]]&amp;Table1[[#This Row],[Campo]]</f>
        <v>lt003_entitygrp_emssns_scp1</v>
      </c>
      <c r="I1103" s="2" t="s">
        <v>615</v>
      </c>
      <c r="J1103" s="45">
        <f>VLOOKUP(Table1[[#This Row],[Status]],Auxiliar!$B$16:$C$24,2,0)</f>
        <v>4</v>
      </c>
      <c r="K1103" s="45" t="s">
        <v>1269</v>
      </c>
      <c r="L1103" s="46" t="s">
        <v>1272</v>
      </c>
      <c r="M1103" s="21" t="s">
        <v>1273</v>
      </c>
      <c r="N1103" s="48">
        <v>45604</v>
      </c>
      <c r="O1103" s="21">
        <f>INDEX(Auxiliar!$D$5:$F$13,MATCH(Table1[[#This Row],[Tipologia_Testes]],Auxiliar!$B$5:$B$13,0),MATCH(Table1[[#This Row],[Complexidade]],Auxiliar!$D$4:$F$4,0))</f>
        <v>0.1</v>
      </c>
      <c r="P1103" s="43" t="s">
        <v>1369</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1370</v>
      </c>
      <c r="F1104" s="40" t="s">
        <v>336</v>
      </c>
      <c r="G1104" s="38" t="s">
        <v>367</v>
      </c>
      <c r="H1104" s="60" t="str">
        <f>Table1[[#This Row],[Tabela]]&amp;Table1[[#This Row],[Campo]]</f>
        <v>lt003_entitygrp_emssns_scp2</v>
      </c>
      <c r="I1104" s="2" t="s">
        <v>615</v>
      </c>
      <c r="J1104" s="45">
        <f>VLOOKUP(Table1[[#This Row],[Status]],Auxiliar!$B$16:$C$24,2,0)</f>
        <v>4</v>
      </c>
      <c r="K1104" s="45" t="s">
        <v>1266</v>
      </c>
      <c r="L1104" s="46" t="s">
        <v>1272</v>
      </c>
      <c r="M1104" s="21" t="s">
        <v>1273</v>
      </c>
      <c r="N1104" s="48">
        <v>45604</v>
      </c>
      <c r="O1104" s="21">
        <f>INDEX(Auxiliar!$D$5:$F$13,MATCH(Table1[[#This Row],[Tipologia_Testes]],Auxiliar!$B$5:$B$13,0),MATCH(Table1[[#This Row],[Complexidade]],Auxiliar!$D$4:$F$4,0))</f>
        <v>2</v>
      </c>
      <c r="P1104" s="43" t="s">
        <v>1369</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1370</v>
      </c>
      <c r="F1105" s="39" t="s">
        <v>336</v>
      </c>
      <c r="G1105" s="39" t="s">
        <v>367</v>
      </c>
      <c r="H1105" s="59" t="str">
        <f>Table1[[#This Row],[Tabela]]&amp;Table1[[#This Row],[Campo]]</f>
        <v>lt003_entitygrp_emssns_scp2</v>
      </c>
      <c r="I1105" s="2" t="s">
        <v>615</v>
      </c>
      <c r="J1105" s="45">
        <f>VLOOKUP(Table1[[#This Row],[Status]],Auxiliar!$B$16:$C$24,2,0)</f>
        <v>4</v>
      </c>
      <c r="K1105" s="45" t="s">
        <v>1267</v>
      </c>
      <c r="L1105" s="46" t="s">
        <v>1272</v>
      </c>
      <c r="M1105" s="21" t="s">
        <v>1273</v>
      </c>
      <c r="N1105" s="48">
        <v>45604</v>
      </c>
      <c r="O1105" s="21">
        <f>INDEX(Auxiliar!$D$5:$F$13,MATCH(Table1[[#This Row],[Tipologia_Testes]],Auxiliar!$B$5:$B$13,0),MATCH(Table1[[#This Row],[Complexidade]],Auxiliar!$D$4:$F$4,0))</f>
        <v>2</v>
      </c>
      <c r="P1105" s="43" t="s">
        <v>1369</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1370</v>
      </c>
      <c r="F1106" s="39" t="s">
        <v>336</v>
      </c>
      <c r="G1106" s="39" t="s">
        <v>367</v>
      </c>
      <c r="H1106" s="59" t="str">
        <f>Table1[[#This Row],[Tabela]]&amp;Table1[[#This Row],[Campo]]</f>
        <v>lt003_entitygrp_emssns_scp2</v>
      </c>
      <c r="I1106" s="2" t="s">
        <v>615</v>
      </c>
      <c r="J1106" s="45">
        <f>VLOOKUP(Table1[[#This Row],[Status]],Auxiliar!$B$16:$C$24,2,0)</f>
        <v>4</v>
      </c>
      <c r="K1106" s="45" t="s">
        <v>1269</v>
      </c>
      <c r="L1106" s="46" t="s">
        <v>1272</v>
      </c>
      <c r="M1106" s="21" t="s">
        <v>1273</v>
      </c>
      <c r="N1106" s="48">
        <v>45604</v>
      </c>
      <c r="O1106" s="21">
        <f>INDEX(Auxiliar!$D$5:$F$13,MATCH(Table1[[#This Row],[Tipologia_Testes]],Auxiliar!$B$5:$B$13,0),MATCH(Table1[[#This Row],[Complexidade]],Auxiliar!$D$4:$F$4,0))</f>
        <v>0.1</v>
      </c>
      <c r="P1106" s="43" t="s">
        <v>1369</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1371</v>
      </c>
      <c r="F1107" s="40" t="s">
        <v>336</v>
      </c>
      <c r="G1107" s="38" t="s">
        <v>368</v>
      </c>
      <c r="H1107" s="60" t="str">
        <f>Table1[[#This Row],[Tabela]]&amp;Table1[[#This Row],[Campo]]</f>
        <v>lt003_entitygrp_emssns_scp3</v>
      </c>
      <c r="I1107" s="2" t="s">
        <v>615</v>
      </c>
      <c r="J1107" s="45">
        <f>VLOOKUP(Table1[[#This Row],[Status]],Auxiliar!$B$16:$C$24,2,0)</f>
        <v>4</v>
      </c>
      <c r="K1107" s="45" t="s">
        <v>1266</v>
      </c>
      <c r="L1107" s="46" t="s">
        <v>1272</v>
      </c>
      <c r="M1107" s="21" t="s">
        <v>1273</v>
      </c>
      <c r="N1107" s="48">
        <v>45604</v>
      </c>
      <c r="O1107" s="21">
        <f>INDEX(Auxiliar!$D$5:$F$13,MATCH(Table1[[#This Row],[Tipologia_Testes]],Auxiliar!$B$5:$B$13,0),MATCH(Table1[[#This Row],[Complexidade]],Auxiliar!$D$4:$F$4,0))</f>
        <v>2</v>
      </c>
      <c r="P1107" s="43" t="s">
        <v>1369</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1371</v>
      </c>
      <c r="F1108" s="39" t="s">
        <v>336</v>
      </c>
      <c r="G1108" s="39" t="s">
        <v>368</v>
      </c>
      <c r="H1108" s="59" t="str">
        <f>Table1[[#This Row],[Tabela]]&amp;Table1[[#This Row],[Campo]]</f>
        <v>lt003_entitygrp_emssns_scp3</v>
      </c>
      <c r="I1108" s="2" t="s">
        <v>615</v>
      </c>
      <c r="J1108" s="45">
        <f>VLOOKUP(Table1[[#This Row],[Status]],Auxiliar!$B$16:$C$24,2,0)</f>
        <v>4</v>
      </c>
      <c r="K1108" s="45" t="s">
        <v>1267</v>
      </c>
      <c r="L1108" s="46" t="s">
        <v>1272</v>
      </c>
      <c r="M1108" s="21" t="s">
        <v>1273</v>
      </c>
      <c r="N1108" s="48">
        <v>45604</v>
      </c>
      <c r="O1108" s="21">
        <f>INDEX(Auxiliar!$D$5:$F$13,MATCH(Table1[[#This Row],[Tipologia_Testes]],Auxiliar!$B$5:$B$13,0),MATCH(Table1[[#This Row],[Complexidade]],Auxiliar!$D$4:$F$4,0))</f>
        <v>2</v>
      </c>
      <c r="P1108" s="43" t="s">
        <v>1369</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1371</v>
      </c>
      <c r="F1109" s="39" t="s">
        <v>336</v>
      </c>
      <c r="G1109" s="39" t="s">
        <v>368</v>
      </c>
      <c r="H1109" s="59" t="str">
        <f>Table1[[#This Row],[Tabela]]&amp;Table1[[#This Row],[Campo]]</f>
        <v>lt003_entitygrp_emssns_scp3</v>
      </c>
      <c r="I1109" s="2" t="s">
        <v>615</v>
      </c>
      <c r="J1109" s="45">
        <f>VLOOKUP(Table1[[#This Row],[Status]],Auxiliar!$B$16:$C$24,2,0)</f>
        <v>4</v>
      </c>
      <c r="K1109" s="45" t="s">
        <v>1269</v>
      </c>
      <c r="L1109" s="46" t="s">
        <v>1272</v>
      </c>
      <c r="M1109" s="21" t="s">
        <v>1273</v>
      </c>
      <c r="N1109" s="48">
        <v>45604</v>
      </c>
      <c r="O1109" s="21">
        <f>INDEX(Auxiliar!$D$5:$F$13,MATCH(Table1[[#This Row],[Tipologia_Testes]],Auxiliar!$B$5:$B$13,0),MATCH(Table1[[#This Row],[Complexidade]],Auxiliar!$D$4:$F$4,0))</f>
        <v>0.1</v>
      </c>
      <c r="P1109" s="43" t="s">
        <v>1369</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1372</v>
      </c>
      <c r="E1110" s="42" t="s">
        <v>1354</v>
      </c>
      <c r="F1110" s="40" t="s">
        <v>369</v>
      </c>
      <c r="G1110" s="38" t="s">
        <v>370</v>
      </c>
      <c r="H1110" s="60" t="str">
        <f>Table1[[#This Row],[Tabela]]&amp;Table1[[#This Row],[Campo]]</f>
        <v>lt004_protectiontyp_ep_scr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1373</v>
      </c>
      <c r="Q1110" s="152"/>
      <c r="R1110" s="152">
        <v>45583</v>
      </c>
      <c r="S1110" s="152"/>
      <c r="T1110" s="152">
        <v>45583</v>
      </c>
      <c r="U1110" s="152">
        <v>45611</v>
      </c>
      <c r="V1110" s="152"/>
      <c r="W1110" s="2">
        <f>VLOOKUP(Table1[[#This Row],[Status]],Auxiliar!$B$16:$D$24,3,0)*Table1[[#This Row],[Estimação (horas)]]</f>
        <v>0.5</v>
      </c>
      <c r="X1110" s="114"/>
    </row>
    <row r="1111" spans="2:24" ht="17.7" hidden="1" customHeight="1">
      <c r="B1111" s="39" t="s">
        <v>26</v>
      </c>
      <c r="C1111" s="39" t="s">
        <v>26</v>
      </c>
      <c r="D1111" s="39" t="s">
        <v>1372</v>
      </c>
      <c r="E1111" s="39" t="s">
        <v>1354</v>
      </c>
      <c r="F1111" s="39" t="s">
        <v>369</v>
      </c>
      <c r="G1111" s="39" t="s">
        <v>370</v>
      </c>
      <c r="H1111" s="59" t="str">
        <f>Table1[[#This Row],[Tabela]]&amp;Table1[[#This Row],[Campo]]</f>
        <v>lt004_protectiontyp_ep_scr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1373</v>
      </c>
      <c r="Q1111" s="152"/>
      <c r="R1111" s="152">
        <v>45583</v>
      </c>
      <c r="S1111" s="152"/>
      <c r="T1111" s="152">
        <v>45583</v>
      </c>
      <c r="U1111" s="152">
        <v>45611</v>
      </c>
      <c r="V1111" s="152"/>
      <c r="W1111" s="2">
        <f>VLOOKUP(Table1[[#This Row],[Status]],Auxiliar!$B$16:$D$24,3,0)*Table1[[#This Row],[Estimação (horas)]]</f>
        <v>0.5</v>
      </c>
      <c r="X1111" s="114"/>
    </row>
    <row r="1112" spans="2:24" ht="17.7" hidden="1" customHeight="1">
      <c r="B1112" s="39" t="s">
        <v>26</v>
      </c>
      <c r="C1112" s="39" t="s">
        <v>26</v>
      </c>
      <c r="D1112" s="39" t="s">
        <v>1372</v>
      </c>
      <c r="E1112" s="39" t="s">
        <v>1354</v>
      </c>
      <c r="F1112" s="39" t="s">
        <v>369</v>
      </c>
      <c r="G1112" s="39" t="s">
        <v>370</v>
      </c>
      <c r="H1112" s="59" t="str">
        <f>Table1[[#This Row],[Tabela]]&amp;Table1[[#This Row],[Campo]]</f>
        <v>lt004_protectiontyp_ep_scr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1373</v>
      </c>
      <c r="Q1112" s="152"/>
      <c r="R1112" s="152">
        <v>45583</v>
      </c>
      <c r="S1112" s="152"/>
      <c r="T1112" s="152">
        <v>45583</v>
      </c>
      <c r="U1112" s="152">
        <v>45611</v>
      </c>
      <c r="V1112" s="152"/>
      <c r="W1112" s="2">
        <f>VLOOKUP(Table1[[#This Row],[Status]],Auxiliar!$B$16:$D$24,3,0)*Table1[[#This Row],[Estimação (horas)]]</f>
        <v>2.5000000000000001E-2</v>
      </c>
      <c r="X1112" s="114"/>
    </row>
    <row r="1113" spans="2:24" ht="17.7" hidden="1" customHeight="1">
      <c r="B1113" s="41" t="s">
        <v>26</v>
      </c>
      <c r="C1113" s="41" t="s">
        <v>26</v>
      </c>
      <c r="D1113" s="37" t="s">
        <v>1372</v>
      </c>
      <c r="E1113" s="42" t="s">
        <v>1354</v>
      </c>
      <c r="F1113" s="40" t="s">
        <v>369</v>
      </c>
      <c r="G1113" s="38" t="s">
        <v>371</v>
      </c>
      <c r="H1113" s="60" t="str">
        <f>Table1[[#This Row],[Tabela]]&amp;Table1[[#This Row],[Campo]]</f>
        <v>lt004_protectionep_scr</v>
      </c>
      <c r="I1113" s="2" t="s">
        <v>1945</v>
      </c>
      <c r="J1113" s="45">
        <f>VLOOKUP(Table1[[#This Row],[Status]],Auxiliar!$B$16:$C$24,2,0)</f>
        <v>2</v>
      </c>
      <c r="K1113" s="45" t="s">
        <v>1266</v>
      </c>
      <c r="L1113" s="46" t="s">
        <v>1272</v>
      </c>
      <c r="M1113" s="21" t="s">
        <v>1273</v>
      </c>
      <c r="N1113" s="48">
        <v>45604</v>
      </c>
      <c r="O1113" s="21">
        <f>INDEX(Auxiliar!$D$5:$F$13,MATCH(Table1[[#This Row],[Tipologia_Testes]],Auxiliar!$B$5:$B$13,0),MATCH(Table1[[#This Row],[Complexidade]],Auxiliar!$D$4:$F$4,0))</f>
        <v>2</v>
      </c>
      <c r="P1113" s="43" t="s">
        <v>1373</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1372</v>
      </c>
      <c r="E1114" s="39" t="s">
        <v>1354</v>
      </c>
      <c r="F1114" s="39" t="s">
        <v>369</v>
      </c>
      <c r="G1114" s="39" t="s">
        <v>371</v>
      </c>
      <c r="H1114" s="59" t="str">
        <f>Table1[[#This Row],[Tabela]]&amp;Table1[[#This Row],[Campo]]</f>
        <v>lt004_protectionep_scr</v>
      </c>
      <c r="I1114" s="2" t="s">
        <v>1945</v>
      </c>
      <c r="J1114" s="45">
        <f>VLOOKUP(Table1[[#This Row],[Status]],Auxiliar!$B$16:$C$24,2,0)</f>
        <v>2</v>
      </c>
      <c r="K1114" s="45" t="s">
        <v>1267</v>
      </c>
      <c r="L1114" s="46" t="s">
        <v>1272</v>
      </c>
      <c r="M1114" s="21" t="s">
        <v>1273</v>
      </c>
      <c r="N1114" s="48">
        <v>45604</v>
      </c>
      <c r="O1114" s="21">
        <f>INDEX(Auxiliar!$D$5:$F$13,MATCH(Table1[[#This Row],[Tipologia_Testes]],Auxiliar!$B$5:$B$13,0),MATCH(Table1[[#This Row],[Complexidade]],Auxiliar!$D$4:$F$4,0))</f>
        <v>2</v>
      </c>
      <c r="P1114" s="43" t="s">
        <v>1373</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1372</v>
      </c>
      <c r="E1115" s="39" t="s">
        <v>1354</v>
      </c>
      <c r="F1115" s="39" t="s">
        <v>369</v>
      </c>
      <c r="G1115" s="39" t="s">
        <v>371</v>
      </c>
      <c r="H1115" s="59" t="str">
        <f>Table1[[#This Row],[Tabela]]&amp;Table1[[#This Row],[Campo]]</f>
        <v>lt004_protectionep_scr</v>
      </c>
      <c r="I1115" s="2" t="s">
        <v>1945</v>
      </c>
      <c r="J1115" s="45">
        <f>VLOOKUP(Table1[[#This Row],[Status]],Auxiliar!$B$16:$C$24,2,0)</f>
        <v>2</v>
      </c>
      <c r="K1115" s="45" t="s">
        <v>1269</v>
      </c>
      <c r="L1115" s="46" t="s">
        <v>1272</v>
      </c>
      <c r="M1115" s="21" t="s">
        <v>1273</v>
      </c>
      <c r="N1115" s="48">
        <v>45604</v>
      </c>
      <c r="O1115" s="21">
        <f>INDEX(Auxiliar!$D$5:$F$13,MATCH(Table1[[#This Row],[Tipologia_Testes]],Auxiliar!$B$5:$B$13,0),MATCH(Table1[[#This Row],[Complexidade]],Auxiliar!$D$4:$F$4,0))</f>
        <v>0.1</v>
      </c>
      <c r="P1115" s="43" t="s">
        <v>1373</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1372</v>
      </c>
      <c r="E1116" s="42" t="s">
        <v>1354</v>
      </c>
      <c r="F1116" s="40" t="s">
        <v>369</v>
      </c>
      <c r="G1116" s="38" t="s">
        <v>372</v>
      </c>
      <c r="H1116" s="60" t="str">
        <f>Table1[[#This Row],[Tabela]]&amp;Table1[[#This Row],[Campo]]</f>
        <v>lt004_protectiontyp_epc_lbl</v>
      </c>
      <c r="I1116" s="2" t="s">
        <v>1945</v>
      </c>
      <c r="J1116" s="45">
        <f>VLOOKUP(Table1[[#This Row],[Status]],Auxiliar!$B$16:$C$24,2,0)</f>
        <v>2</v>
      </c>
      <c r="K1116" s="45" t="s">
        <v>1266</v>
      </c>
      <c r="L1116" s="46" t="s">
        <v>1272</v>
      </c>
      <c r="M1116" s="21" t="s">
        <v>1273</v>
      </c>
      <c r="N1116" s="48">
        <v>45604</v>
      </c>
      <c r="O1116" s="21">
        <f>INDEX(Auxiliar!$D$5:$F$13,MATCH(Table1[[#This Row],[Tipologia_Testes]],Auxiliar!$B$5:$B$13,0),MATCH(Table1[[#This Row],[Complexidade]],Auxiliar!$D$4:$F$4,0))</f>
        <v>2</v>
      </c>
      <c r="P1116" s="43" t="s">
        <v>1373</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1372</v>
      </c>
      <c r="E1117" s="39" t="s">
        <v>1354</v>
      </c>
      <c r="F1117" s="39" t="s">
        <v>369</v>
      </c>
      <c r="G1117" s="39" t="s">
        <v>372</v>
      </c>
      <c r="H1117" s="59" t="str">
        <f>Table1[[#This Row],[Tabela]]&amp;Table1[[#This Row],[Campo]]</f>
        <v>lt004_protectiontyp_epc_lbl</v>
      </c>
      <c r="I1117" s="2" t="s">
        <v>1945</v>
      </c>
      <c r="J1117" s="45">
        <f>VLOOKUP(Table1[[#This Row],[Status]],Auxiliar!$B$16:$C$24,2,0)</f>
        <v>2</v>
      </c>
      <c r="K1117" s="45" t="s">
        <v>1267</v>
      </c>
      <c r="L1117" s="46" t="s">
        <v>1272</v>
      </c>
      <c r="M1117" s="21" t="s">
        <v>1273</v>
      </c>
      <c r="N1117" s="48">
        <v>45604</v>
      </c>
      <c r="O1117" s="21">
        <f>INDEX(Auxiliar!$D$5:$F$13,MATCH(Table1[[#This Row],[Tipologia_Testes]],Auxiliar!$B$5:$B$13,0),MATCH(Table1[[#This Row],[Complexidade]],Auxiliar!$D$4:$F$4,0))</f>
        <v>2</v>
      </c>
      <c r="P1117" s="43" t="s">
        <v>1373</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1372</v>
      </c>
      <c r="E1118" s="39" t="s">
        <v>1354</v>
      </c>
      <c r="F1118" s="39" t="s">
        <v>369</v>
      </c>
      <c r="G1118" s="39" t="s">
        <v>372</v>
      </c>
      <c r="H1118" s="59" t="str">
        <f>Table1[[#This Row],[Tabela]]&amp;Table1[[#This Row],[Campo]]</f>
        <v>lt004_protectiontyp_epc_lbl</v>
      </c>
      <c r="I1118" s="2" t="s">
        <v>1945</v>
      </c>
      <c r="J1118" s="45">
        <f>VLOOKUP(Table1[[#This Row],[Status]],Auxiliar!$B$16:$C$24,2,0)</f>
        <v>2</v>
      </c>
      <c r="K1118" s="45" t="s">
        <v>1269</v>
      </c>
      <c r="L1118" s="46" t="s">
        <v>1272</v>
      </c>
      <c r="M1118" s="21" t="s">
        <v>1273</v>
      </c>
      <c r="N1118" s="48">
        <v>45604</v>
      </c>
      <c r="O1118" s="21">
        <f>INDEX(Auxiliar!$D$5:$F$13,MATCH(Table1[[#This Row],[Tipologia_Testes]],Auxiliar!$B$5:$B$13,0),MATCH(Table1[[#This Row],[Complexidade]],Auxiliar!$D$4:$F$4,0))</f>
        <v>0.1</v>
      </c>
      <c r="P1118" s="43" t="s">
        <v>1373</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1372</v>
      </c>
      <c r="E1119" s="42" t="s">
        <v>1354</v>
      </c>
      <c r="F1119" s="40" t="s">
        <v>369</v>
      </c>
      <c r="G1119" s="38" t="s">
        <v>373</v>
      </c>
      <c r="H1119" s="60" t="str">
        <f>Table1[[#This Row],[Tabela]]&amp;Table1[[#This Row],[Campo]]</f>
        <v>lt004_protectionepc_lbl</v>
      </c>
      <c r="I1119" s="2" t="s">
        <v>1945</v>
      </c>
      <c r="J1119" s="45">
        <f>VLOOKUP(Table1[[#This Row],[Status]],Auxiliar!$B$16:$C$24,2,0)</f>
        <v>2</v>
      </c>
      <c r="K1119" s="45" t="s">
        <v>1266</v>
      </c>
      <c r="L1119" s="46" t="s">
        <v>1272</v>
      </c>
      <c r="M1119" s="21" t="s">
        <v>1273</v>
      </c>
      <c r="N1119" s="48">
        <v>45604</v>
      </c>
      <c r="O1119" s="21">
        <f>INDEX(Auxiliar!$D$5:$F$13,MATCH(Table1[[#This Row],[Tipologia_Testes]],Auxiliar!$B$5:$B$13,0),MATCH(Table1[[#This Row],[Complexidade]],Auxiliar!$D$4:$F$4,0))</f>
        <v>2</v>
      </c>
      <c r="P1119" s="43" t="s">
        <v>1373</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1372</v>
      </c>
      <c r="E1120" s="39" t="s">
        <v>1354</v>
      </c>
      <c r="F1120" s="39" t="s">
        <v>369</v>
      </c>
      <c r="G1120" s="39" t="s">
        <v>373</v>
      </c>
      <c r="H1120" s="59" t="str">
        <f>Table1[[#This Row],[Tabela]]&amp;Table1[[#This Row],[Campo]]</f>
        <v>lt004_protectionepc_lbl</v>
      </c>
      <c r="I1120" s="2" t="s">
        <v>1945</v>
      </c>
      <c r="J1120" s="45">
        <f>VLOOKUP(Table1[[#This Row],[Status]],Auxiliar!$B$16:$C$24,2,0)</f>
        <v>2</v>
      </c>
      <c r="K1120" s="45" t="s">
        <v>1267</v>
      </c>
      <c r="L1120" s="46" t="s">
        <v>1272</v>
      </c>
      <c r="M1120" s="21" t="s">
        <v>1273</v>
      </c>
      <c r="N1120" s="48">
        <v>45604</v>
      </c>
      <c r="O1120" s="21">
        <f>INDEX(Auxiliar!$D$5:$F$13,MATCH(Table1[[#This Row],[Tipologia_Testes]],Auxiliar!$B$5:$B$13,0),MATCH(Table1[[#This Row],[Complexidade]],Auxiliar!$D$4:$F$4,0))</f>
        <v>2</v>
      </c>
      <c r="P1120" s="43" t="s">
        <v>1373</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1372</v>
      </c>
      <c r="E1121" s="39" t="s">
        <v>1354</v>
      </c>
      <c r="F1121" s="39" t="s">
        <v>369</v>
      </c>
      <c r="G1121" s="39" t="s">
        <v>373</v>
      </c>
      <c r="H1121" s="59" t="str">
        <f>Table1[[#This Row],[Tabela]]&amp;Table1[[#This Row],[Campo]]</f>
        <v>lt004_protectionepc_lbl</v>
      </c>
      <c r="I1121" s="2" t="s">
        <v>1945</v>
      </c>
      <c r="J1121" s="45">
        <f>VLOOKUP(Table1[[#This Row],[Status]],Auxiliar!$B$16:$C$24,2,0)</f>
        <v>2</v>
      </c>
      <c r="K1121" s="45" t="s">
        <v>1269</v>
      </c>
      <c r="L1121" s="46" t="s">
        <v>1272</v>
      </c>
      <c r="M1121" s="21" t="s">
        <v>1273</v>
      </c>
      <c r="N1121" s="48">
        <v>45604</v>
      </c>
      <c r="O1121" s="21">
        <f>INDEX(Auxiliar!$D$5:$F$13,MATCH(Table1[[#This Row],[Tipologia_Testes]],Auxiliar!$B$5:$B$13,0),MATCH(Table1[[#This Row],[Complexidade]],Auxiliar!$D$4:$F$4,0))</f>
        <v>0.1</v>
      </c>
      <c r="P1121" s="43" t="s">
        <v>1373</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1374</v>
      </c>
      <c r="E1122" s="40" t="s">
        <v>1375</v>
      </c>
      <c r="F1122" s="40" t="s">
        <v>369</v>
      </c>
      <c r="G1122" s="38" t="s">
        <v>374</v>
      </c>
      <c r="H1122" s="60" t="str">
        <f>Table1[[#This Row],[Tabela]]&amp;Table1[[#This Row],[Campo]]</f>
        <v>lt004_protectionemssns_scp1_prtctn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1361</v>
      </c>
      <c r="Q1122" s="114"/>
      <c r="R1122" s="152">
        <v>45604</v>
      </c>
      <c r="S1122" s="152"/>
      <c r="T1122" s="152">
        <v>45583</v>
      </c>
      <c r="U1122" s="152">
        <v>45596</v>
      </c>
      <c r="V1122" s="152">
        <v>45596</v>
      </c>
      <c r="W1122" s="2">
        <f>VLOOKUP(Table1[[#This Row],[Status]],Auxiliar!$B$16:$D$24,3,0)*Table1[[#This Row],[Estimação (horas)]]</f>
        <v>0.5</v>
      </c>
      <c r="X1122" s="114"/>
    </row>
    <row r="1123" spans="2:24" ht="17.7" hidden="1" customHeight="1">
      <c r="B1123" s="39" t="s">
        <v>26</v>
      </c>
      <c r="C1123" s="39" t="s">
        <v>26</v>
      </c>
      <c r="D1123" s="39" t="s">
        <v>1374</v>
      </c>
      <c r="E1123" s="39" t="s">
        <v>1375</v>
      </c>
      <c r="F1123" s="39" t="s">
        <v>369</v>
      </c>
      <c r="G1123" s="39" t="s">
        <v>374</v>
      </c>
      <c r="H1123" s="59" t="str">
        <f>Table1[[#This Row],[Tabela]]&amp;Table1[[#This Row],[Campo]]</f>
        <v>lt004_protectionemssns_scp1_prtctn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1361</v>
      </c>
      <c r="Q1123" s="114"/>
      <c r="R1123" s="152">
        <v>45604</v>
      </c>
      <c r="S1123" s="152"/>
      <c r="T1123" s="152">
        <v>45583</v>
      </c>
      <c r="U1123" s="152">
        <v>45596</v>
      </c>
      <c r="V1123" s="152">
        <v>45596</v>
      </c>
      <c r="W1123" s="2">
        <f>VLOOKUP(Table1[[#This Row],[Status]],Auxiliar!$B$16:$D$24,3,0)*Table1[[#This Row],[Estimação (horas)]]</f>
        <v>0.5</v>
      </c>
      <c r="X1123" s="114"/>
    </row>
    <row r="1124" spans="2:24" ht="17.7" hidden="1" customHeight="1">
      <c r="B1124" s="39" t="s">
        <v>26</v>
      </c>
      <c r="C1124" s="39" t="s">
        <v>26</v>
      </c>
      <c r="D1124" s="39" t="s">
        <v>1374</v>
      </c>
      <c r="E1124" s="39" t="s">
        <v>1375</v>
      </c>
      <c r="F1124" s="39" t="s">
        <v>369</v>
      </c>
      <c r="G1124" s="39" t="s">
        <v>374</v>
      </c>
      <c r="H1124" s="59" t="str">
        <f>Table1[[#This Row],[Tabela]]&amp;Table1[[#This Row],[Campo]]</f>
        <v>lt004_protectionemssns_scp1_prtctn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1361</v>
      </c>
      <c r="Q1124" s="114"/>
      <c r="R1124" s="152">
        <v>45604</v>
      </c>
      <c r="S1124" s="152"/>
      <c r="T1124" s="152">
        <v>45583</v>
      </c>
      <c r="U1124" s="152">
        <v>45596</v>
      </c>
      <c r="V1124" s="152">
        <v>45596</v>
      </c>
      <c r="W1124" s="2">
        <f>VLOOKUP(Table1[[#This Row],[Status]],Auxiliar!$B$16:$D$24,3,0)*Table1[[#This Row],[Estimação (horas)]]</f>
        <v>2.5000000000000001E-2</v>
      </c>
      <c r="X1124" s="114"/>
    </row>
    <row r="1125" spans="2:24" ht="52.2" hidden="1" customHeight="1">
      <c r="B1125" s="41" t="s">
        <v>26</v>
      </c>
      <c r="C1125" s="41" t="s">
        <v>26</v>
      </c>
      <c r="D1125" s="36" t="s">
        <v>1374</v>
      </c>
      <c r="E1125" s="40" t="s">
        <v>1376</v>
      </c>
      <c r="F1125" s="40" t="s">
        <v>369</v>
      </c>
      <c r="G1125" s="38" t="s">
        <v>375</v>
      </c>
      <c r="H1125" s="60" t="str">
        <f>Table1[[#This Row],[Tabela]]&amp;Table1[[#This Row],[Campo]]</f>
        <v>lt004_protectionemssns_scp2_prtctn</v>
      </c>
      <c r="I1125" s="2" t="s">
        <v>619</v>
      </c>
      <c r="J1125" s="45">
        <f>VLOOKUP(Table1[[#This Row],[Status]],Auxiliar!$B$16:$C$24,2,0)</f>
        <v>7</v>
      </c>
      <c r="K1125" s="45" t="s">
        <v>1266</v>
      </c>
      <c r="L1125" s="46" t="s">
        <v>1272</v>
      </c>
      <c r="M1125" s="21" t="s">
        <v>1273</v>
      </c>
      <c r="N1125" s="48">
        <v>45590</v>
      </c>
      <c r="O1125" s="21">
        <f>INDEX(Auxiliar!$D$5:$F$13,MATCH(Table1[[#This Row],[Tipologia_Testes]],Auxiliar!$B$5:$B$13,0),MATCH(Table1[[#This Row],[Complexidade]],Auxiliar!$D$4:$F$4,0))</f>
        <v>2</v>
      </c>
      <c r="P1125" s="43" t="s">
        <v>1361</v>
      </c>
      <c r="Q1125" s="152"/>
      <c r="R1125" s="152">
        <v>45604</v>
      </c>
      <c r="S1125" s="152"/>
      <c r="T1125" s="152">
        <v>45583</v>
      </c>
      <c r="U1125" s="152">
        <v>45596</v>
      </c>
      <c r="V1125" s="152">
        <v>45596</v>
      </c>
      <c r="W1125" s="2">
        <f>VLOOKUP(Table1[[#This Row],[Status]],Auxiliar!$B$16:$D$24,3,0)*Table1[[#This Row],[Estimação (horas)]]</f>
        <v>0.5</v>
      </c>
      <c r="X1125" s="114"/>
    </row>
    <row r="1126" spans="2:24" ht="17.7" hidden="1" customHeight="1">
      <c r="B1126" s="39" t="s">
        <v>26</v>
      </c>
      <c r="C1126" s="39" t="s">
        <v>26</v>
      </c>
      <c r="D1126" s="39" t="s">
        <v>1374</v>
      </c>
      <c r="E1126" s="39" t="s">
        <v>1376</v>
      </c>
      <c r="F1126" s="39" t="s">
        <v>369</v>
      </c>
      <c r="G1126" s="39" t="s">
        <v>375</v>
      </c>
      <c r="H1126" s="59" t="str">
        <f>Table1[[#This Row],[Tabela]]&amp;Table1[[#This Row],[Campo]]</f>
        <v>lt004_protectionemssns_scp2_prtctn</v>
      </c>
      <c r="I1126" s="2" t="s">
        <v>619</v>
      </c>
      <c r="J1126" s="45">
        <f>VLOOKUP(Table1[[#This Row],[Status]],Auxiliar!$B$16:$C$24,2,0)</f>
        <v>7</v>
      </c>
      <c r="K1126" s="45" t="s">
        <v>1267</v>
      </c>
      <c r="L1126" s="46" t="s">
        <v>1272</v>
      </c>
      <c r="M1126" s="21" t="s">
        <v>1273</v>
      </c>
      <c r="N1126" s="48">
        <v>45590</v>
      </c>
      <c r="O1126" s="21">
        <f>INDEX(Auxiliar!$D$5:$F$13,MATCH(Table1[[#This Row],[Tipologia_Testes]],Auxiliar!$B$5:$B$13,0),MATCH(Table1[[#This Row],[Complexidade]],Auxiliar!$D$4:$F$4,0))</f>
        <v>2</v>
      </c>
      <c r="P1126" s="43" t="s">
        <v>1361</v>
      </c>
      <c r="Q1126" s="152"/>
      <c r="R1126" s="152">
        <v>45604</v>
      </c>
      <c r="S1126" s="152"/>
      <c r="T1126" s="152">
        <v>45583</v>
      </c>
      <c r="U1126" s="152">
        <v>45596</v>
      </c>
      <c r="V1126" s="152">
        <v>45596</v>
      </c>
      <c r="W1126" s="2">
        <f>VLOOKUP(Table1[[#This Row],[Status]],Auxiliar!$B$16:$D$24,3,0)*Table1[[#This Row],[Estimação (horas)]]</f>
        <v>0.5</v>
      </c>
      <c r="X1126" s="114"/>
    </row>
    <row r="1127" spans="2:24" ht="17.7" hidden="1" customHeight="1">
      <c r="B1127" s="39" t="s">
        <v>26</v>
      </c>
      <c r="C1127" s="39" t="s">
        <v>26</v>
      </c>
      <c r="D1127" s="39" t="s">
        <v>1374</v>
      </c>
      <c r="E1127" s="39" t="s">
        <v>1376</v>
      </c>
      <c r="F1127" s="39" t="s">
        <v>369</v>
      </c>
      <c r="G1127" s="39" t="s">
        <v>375</v>
      </c>
      <c r="H1127" s="59" t="str">
        <f>Table1[[#This Row],[Tabela]]&amp;Table1[[#This Row],[Campo]]</f>
        <v>lt004_protectionemssns_scp2_prtctn</v>
      </c>
      <c r="I1127" s="2" t="s">
        <v>619</v>
      </c>
      <c r="J1127" s="45">
        <f>VLOOKUP(Table1[[#This Row],[Status]],Auxiliar!$B$16:$C$24,2,0)</f>
        <v>7</v>
      </c>
      <c r="K1127" s="45" t="s">
        <v>1269</v>
      </c>
      <c r="L1127" s="46" t="s">
        <v>1272</v>
      </c>
      <c r="M1127" s="21" t="s">
        <v>1273</v>
      </c>
      <c r="N1127" s="48">
        <v>45590</v>
      </c>
      <c r="O1127" s="21">
        <f>INDEX(Auxiliar!$D$5:$F$13,MATCH(Table1[[#This Row],[Tipologia_Testes]],Auxiliar!$B$5:$B$13,0),MATCH(Table1[[#This Row],[Complexidade]],Auxiliar!$D$4:$F$4,0))</f>
        <v>0.1</v>
      </c>
      <c r="P1127" s="43" t="s">
        <v>1361</v>
      </c>
      <c r="Q1127" s="152"/>
      <c r="R1127" s="152">
        <v>45604</v>
      </c>
      <c r="S1127" s="152"/>
      <c r="T1127" s="152">
        <v>45583</v>
      </c>
      <c r="U1127" s="152">
        <v>45596</v>
      </c>
      <c r="V1127" s="152">
        <v>45596</v>
      </c>
      <c r="W1127" s="2">
        <f>VLOOKUP(Table1[[#This Row],[Status]],Auxiliar!$B$16:$D$24,3,0)*Table1[[#This Row],[Estimação (horas)]]</f>
        <v>2.5000000000000001E-2</v>
      </c>
      <c r="X1127" s="114"/>
    </row>
    <row r="1128" spans="2:24" ht="52.2" hidden="1" customHeight="1">
      <c r="B1128" s="41" t="s">
        <v>26</v>
      </c>
      <c r="C1128" s="41" t="s">
        <v>26</v>
      </c>
      <c r="D1128" s="36" t="s">
        <v>1374</v>
      </c>
      <c r="E1128" s="40" t="s">
        <v>1377</v>
      </c>
      <c r="F1128" s="40" t="s">
        <v>369</v>
      </c>
      <c r="G1128" s="38" t="s">
        <v>376</v>
      </c>
      <c r="H1128" s="60" t="str">
        <f>Table1[[#This Row],[Tabela]]&amp;Table1[[#This Row],[Campo]]</f>
        <v>lt004_protectionemssns_scp3_prtctn</v>
      </c>
      <c r="I1128" s="2" t="s">
        <v>619</v>
      </c>
      <c r="J1128" s="45">
        <f>VLOOKUP(Table1[[#This Row],[Status]],Auxiliar!$B$16:$C$24,2,0)</f>
        <v>7</v>
      </c>
      <c r="K1128" s="45" t="s">
        <v>1266</v>
      </c>
      <c r="L1128" s="46" t="s">
        <v>1272</v>
      </c>
      <c r="M1128" s="21" t="s">
        <v>1273</v>
      </c>
      <c r="N1128" s="48">
        <v>45580</v>
      </c>
      <c r="O1128" s="21">
        <f>INDEX(Auxiliar!$D$5:$F$13,MATCH(Table1[[#This Row],[Tipologia_Testes]],Auxiliar!$B$5:$B$13,0),MATCH(Table1[[#This Row],[Complexidade]],Auxiliar!$D$4:$F$4,0))</f>
        <v>2</v>
      </c>
      <c r="P1128" s="43" t="s">
        <v>1361</v>
      </c>
      <c r="Q1128" s="152"/>
      <c r="R1128" s="152">
        <v>45604</v>
      </c>
      <c r="S1128" s="152"/>
      <c r="T1128" s="152">
        <v>45583</v>
      </c>
      <c r="U1128" s="152">
        <v>45596</v>
      </c>
      <c r="V1128" s="152">
        <v>45596</v>
      </c>
      <c r="W1128" s="2">
        <f>VLOOKUP(Table1[[#This Row],[Status]],Auxiliar!$B$16:$D$24,3,0)*Table1[[#This Row],[Estimação (horas)]]</f>
        <v>0.5</v>
      </c>
      <c r="X1128" s="114"/>
    </row>
    <row r="1129" spans="2:24" ht="17.7" hidden="1" customHeight="1">
      <c r="B1129" s="39" t="s">
        <v>26</v>
      </c>
      <c r="C1129" s="39" t="s">
        <v>26</v>
      </c>
      <c r="D1129" s="39" t="s">
        <v>1374</v>
      </c>
      <c r="E1129" s="39" t="s">
        <v>1377</v>
      </c>
      <c r="F1129" s="39" t="s">
        <v>369</v>
      </c>
      <c r="G1129" s="39" t="s">
        <v>376</v>
      </c>
      <c r="H1129" s="59" t="str">
        <f>Table1[[#This Row],[Tabela]]&amp;Table1[[#This Row],[Campo]]</f>
        <v>lt004_protectionemssns_scp3_prtctn</v>
      </c>
      <c r="I1129" s="2" t="s">
        <v>619</v>
      </c>
      <c r="J1129" s="45">
        <f>VLOOKUP(Table1[[#This Row],[Status]],Auxiliar!$B$16:$C$24,2,0)</f>
        <v>7</v>
      </c>
      <c r="K1129" s="45" t="s">
        <v>1267</v>
      </c>
      <c r="L1129" s="46" t="s">
        <v>1272</v>
      </c>
      <c r="M1129" s="21" t="s">
        <v>1273</v>
      </c>
      <c r="N1129" s="48">
        <v>45580</v>
      </c>
      <c r="O1129" s="21">
        <f>INDEX(Auxiliar!$D$5:$F$13,MATCH(Table1[[#This Row],[Tipologia_Testes]],Auxiliar!$B$5:$B$13,0),MATCH(Table1[[#This Row],[Complexidade]],Auxiliar!$D$4:$F$4,0))</f>
        <v>2</v>
      </c>
      <c r="P1129" s="43" t="s">
        <v>1361</v>
      </c>
      <c r="Q1129" s="152"/>
      <c r="R1129" s="152">
        <v>45604</v>
      </c>
      <c r="S1129" s="152"/>
      <c r="T1129" s="152">
        <v>45583</v>
      </c>
      <c r="U1129" s="152">
        <v>45596</v>
      </c>
      <c r="V1129" s="152">
        <v>45596</v>
      </c>
      <c r="W1129" s="2">
        <f>VLOOKUP(Table1[[#This Row],[Status]],Auxiliar!$B$16:$D$24,3,0)*Table1[[#This Row],[Estimação (horas)]]</f>
        <v>0.5</v>
      </c>
      <c r="X1129" s="114"/>
    </row>
    <row r="1130" spans="2:24" ht="17.7" hidden="1" customHeight="1">
      <c r="B1130" s="39" t="s">
        <v>26</v>
      </c>
      <c r="C1130" s="39" t="s">
        <v>26</v>
      </c>
      <c r="D1130" s="39" t="s">
        <v>1374</v>
      </c>
      <c r="E1130" s="39" t="s">
        <v>1377</v>
      </c>
      <c r="F1130" s="39" t="s">
        <v>369</v>
      </c>
      <c r="G1130" s="39" t="s">
        <v>376</v>
      </c>
      <c r="H1130" s="59" t="str">
        <f>Table1[[#This Row],[Tabela]]&amp;Table1[[#This Row],[Campo]]</f>
        <v>lt004_protectionemssns_scp3_prtctn</v>
      </c>
      <c r="I1130" s="2" t="s">
        <v>619</v>
      </c>
      <c r="J1130" s="45">
        <f>VLOOKUP(Table1[[#This Row],[Status]],Auxiliar!$B$16:$C$24,2,0)</f>
        <v>7</v>
      </c>
      <c r="K1130" s="45" t="s">
        <v>1269</v>
      </c>
      <c r="L1130" s="46" t="s">
        <v>1272</v>
      </c>
      <c r="M1130" s="21" t="s">
        <v>1273</v>
      </c>
      <c r="N1130" s="48">
        <v>45580</v>
      </c>
      <c r="O1130" s="21">
        <f>INDEX(Auxiliar!$D$5:$F$13,MATCH(Table1[[#This Row],[Tipologia_Testes]],Auxiliar!$B$5:$B$13,0),MATCH(Table1[[#This Row],[Complexidade]],Auxiliar!$D$4:$F$4,0))</f>
        <v>0.1</v>
      </c>
      <c r="P1130" s="43" t="s">
        <v>1361</v>
      </c>
      <c r="Q1130" s="152"/>
      <c r="R1130" s="152">
        <v>45604</v>
      </c>
      <c r="S1130" s="152"/>
      <c r="T1130" s="152">
        <v>45583</v>
      </c>
      <c r="U1130" s="152">
        <v>45596</v>
      </c>
      <c r="V1130" s="152">
        <v>45596</v>
      </c>
      <c r="W1130" s="2">
        <f>VLOOKUP(Table1[[#This Row],[Status]],Auxiliar!$B$16:$D$24,3,0)*Table1[[#This Row],[Estimação (horas)]]</f>
        <v>2.5000000000000001E-2</v>
      </c>
      <c r="X1130" s="114"/>
    </row>
    <row r="1131" spans="2:24" ht="17.7" hidden="1" customHeight="1">
      <c r="B1131" s="41" t="s">
        <v>26</v>
      </c>
      <c r="C1131" s="41" t="s">
        <v>26</v>
      </c>
      <c r="D1131" s="37" t="s">
        <v>1372</v>
      </c>
      <c r="E1131" s="42" t="s">
        <v>1354</v>
      </c>
      <c r="F1131" s="40" t="s">
        <v>369</v>
      </c>
      <c r="G1131" s="38" t="s">
        <v>377</v>
      </c>
      <c r="H1131" s="60" t="str">
        <f>Table1[[#This Row],[Tabela]]&amp;Table1[[#This Row],[Campo]]</f>
        <v>lt004_protectionmthd_usd_prtctn_scp_1</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1373</v>
      </c>
      <c r="Q1131" s="152"/>
      <c r="R1131" s="152">
        <v>45583</v>
      </c>
      <c r="S1131" s="152"/>
      <c r="T1131" s="152">
        <v>45583</v>
      </c>
      <c r="U1131" s="152">
        <v>45596</v>
      </c>
      <c r="V1131" s="152">
        <v>45596</v>
      </c>
      <c r="W1131" s="2">
        <f>VLOOKUP(Table1[[#This Row],[Status]],Auxiliar!$B$16:$D$24,3,0)*Table1[[#This Row],[Estimação (horas)]]</f>
        <v>0.5</v>
      </c>
      <c r="X1131" s="114"/>
    </row>
    <row r="1132" spans="2:24" ht="17.7" hidden="1" customHeight="1">
      <c r="B1132" s="39" t="s">
        <v>26</v>
      </c>
      <c r="C1132" s="39" t="s">
        <v>26</v>
      </c>
      <c r="D1132" s="39" t="s">
        <v>1372</v>
      </c>
      <c r="E1132" s="39" t="s">
        <v>1354</v>
      </c>
      <c r="F1132" s="39" t="s">
        <v>369</v>
      </c>
      <c r="G1132" s="39" t="s">
        <v>377</v>
      </c>
      <c r="H1132" s="59" t="str">
        <f>Table1[[#This Row],[Tabela]]&amp;Table1[[#This Row],[Campo]]</f>
        <v>lt004_protectionmthd_usd_prtctn_scp_1</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1373</v>
      </c>
      <c r="Q1132" s="152"/>
      <c r="R1132" s="152">
        <v>45583</v>
      </c>
      <c r="S1132" s="152"/>
      <c r="T1132" s="152">
        <v>45583</v>
      </c>
      <c r="U1132" s="152">
        <v>45596</v>
      </c>
      <c r="V1132" s="152">
        <v>45596</v>
      </c>
      <c r="W1132" s="2">
        <f>VLOOKUP(Table1[[#This Row],[Status]],Auxiliar!$B$16:$D$24,3,0)*Table1[[#This Row],[Estimação (horas)]]</f>
        <v>0.5</v>
      </c>
      <c r="X1132" s="114"/>
    </row>
    <row r="1133" spans="2:24" ht="17.7" hidden="1" customHeight="1">
      <c r="B1133" s="39" t="s">
        <v>26</v>
      </c>
      <c r="C1133" s="39" t="s">
        <v>26</v>
      </c>
      <c r="D1133" s="39" t="s">
        <v>1372</v>
      </c>
      <c r="E1133" s="39" t="s">
        <v>1354</v>
      </c>
      <c r="F1133" s="39" t="s">
        <v>369</v>
      </c>
      <c r="G1133" s="39" t="s">
        <v>377</v>
      </c>
      <c r="H1133" s="59" t="str">
        <f>Table1[[#This Row],[Tabela]]&amp;Table1[[#This Row],[Campo]]</f>
        <v>lt004_protectionmthd_usd_prtctn_scp_1</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1373</v>
      </c>
      <c r="Q1133" s="152"/>
      <c r="R1133" s="152">
        <v>45583</v>
      </c>
      <c r="S1133" s="152"/>
      <c r="T1133" s="152">
        <v>45583</v>
      </c>
      <c r="U1133" s="152">
        <v>45596</v>
      </c>
      <c r="V1133" s="152">
        <v>45596</v>
      </c>
      <c r="W1133" s="2">
        <f>VLOOKUP(Table1[[#This Row],[Status]],Auxiliar!$B$16:$D$24,3,0)*Table1[[#This Row],[Estimação (horas)]]</f>
        <v>2.5000000000000001E-2</v>
      </c>
      <c r="X1133" s="114"/>
    </row>
    <row r="1134" spans="2:24" ht="17.7" hidden="1" customHeight="1">
      <c r="B1134" s="41" t="s">
        <v>26</v>
      </c>
      <c r="C1134" s="41" t="s">
        <v>26</v>
      </c>
      <c r="D1134" s="37" t="s">
        <v>1372</v>
      </c>
      <c r="E1134" s="42" t="s">
        <v>1354</v>
      </c>
      <c r="F1134" s="40" t="s">
        <v>369</v>
      </c>
      <c r="G1134" s="38" t="s">
        <v>378</v>
      </c>
      <c r="H1134" s="60" t="str">
        <f>Table1[[#This Row],[Tabela]]&amp;Table1[[#This Row],[Campo]]</f>
        <v>lt004_protectionmthd_usd_prtctn_scp_2</v>
      </c>
      <c r="I1134" s="2" t="s">
        <v>619</v>
      </c>
      <c r="J1134" s="45">
        <f>VLOOKUP(Table1[[#This Row],[Status]],Auxiliar!$B$16:$C$24,2,0)</f>
        <v>7</v>
      </c>
      <c r="K1134" s="45" t="s">
        <v>1266</v>
      </c>
      <c r="L1134" s="46" t="s">
        <v>1272</v>
      </c>
      <c r="M1134" s="21" t="s">
        <v>1273</v>
      </c>
      <c r="N1134" s="48">
        <v>45581</v>
      </c>
      <c r="O1134" s="21">
        <f>INDEX(Auxiliar!$D$5:$F$13,MATCH(Table1[[#This Row],[Tipologia_Testes]],Auxiliar!$B$5:$B$13,0),MATCH(Table1[[#This Row],[Complexidade]],Auxiliar!$D$4:$F$4,0))</f>
        <v>2</v>
      </c>
      <c r="P1134" s="43" t="s">
        <v>1373</v>
      </c>
      <c r="Q1134" s="152"/>
      <c r="R1134" s="152">
        <v>45583</v>
      </c>
      <c r="S1134" s="152"/>
      <c r="T1134" s="152">
        <v>45583</v>
      </c>
      <c r="U1134" s="152">
        <v>45596</v>
      </c>
      <c r="V1134" s="152">
        <v>45596</v>
      </c>
      <c r="W1134" s="2">
        <f>VLOOKUP(Table1[[#This Row],[Status]],Auxiliar!$B$16:$D$24,3,0)*Table1[[#This Row],[Estimação (horas)]]</f>
        <v>0.5</v>
      </c>
      <c r="X1134" s="114"/>
    </row>
    <row r="1135" spans="2:24" ht="17.7" hidden="1" customHeight="1">
      <c r="B1135" s="39" t="s">
        <v>26</v>
      </c>
      <c r="C1135" s="39" t="s">
        <v>26</v>
      </c>
      <c r="D1135" s="39" t="s">
        <v>1372</v>
      </c>
      <c r="E1135" s="39" t="s">
        <v>1354</v>
      </c>
      <c r="F1135" s="39" t="s">
        <v>369</v>
      </c>
      <c r="G1135" s="39" t="s">
        <v>378</v>
      </c>
      <c r="H1135" s="59" t="str">
        <f>Table1[[#This Row],[Tabela]]&amp;Table1[[#This Row],[Campo]]</f>
        <v>lt004_protectionmthd_usd_prtctn_scp_2</v>
      </c>
      <c r="I1135" s="2" t="s">
        <v>619</v>
      </c>
      <c r="J1135" s="45">
        <f>VLOOKUP(Table1[[#This Row],[Status]],Auxiliar!$B$16:$C$24,2,0)</f>
        <v>7</v>
      </c>
      <c r="K1135" s="45" t="s">
        <v>1267</v>
      </c>
      <c r="L1135" s="46" t="s">
        <v>1272</v>
      </c>
      <c r="M1135" s="21" t="s">
        <v>1273</v>
      </c>
      <c r="N1135" s="48">
        <v>45581</v>
      </c>
      <c r="O1135" s="21">
        <f>INDEX(Auxiliar!$D$5:$F$13,MATCH(Table1[[#This Row],[Tipologia_Testes]],Auxiliar!$B$5:$B$13,0),MATCH(Table1[[#This Row],[Complexidade]],Auxiliar!$D$4:$F$4,0))</f>
        <v>2</v>
      </c>
      <c r="P1135" s="43" t="s">
        <v>1373</v>
      </c>
      <c r="Q1135" s="152"/>
      <c r="R1135" s="152">
        <v>45583</v>
      </c>
      <c r="S1135" s="152"/>
      <c r="T1135" s="152">
        <v>45583</v>
      </c>
      <c r="U1135" s="152">
        <v>45596</v>
      </c>
      <c r="V1135" s="152">
        <v>45596</v>
      </c>
      <c r="W1135" s="2">
        <f>VLOOKUP(Table1[[#This Row],[Status]],Auxiliar!$B$16:$D$24,3,0)*Table1[[#This Row],[Estimação (horas)]]</f>
        <v>0.5</v>
      </c>
      <c r="X1135" s="114"/>
    </row>
    <row r="1136" spans="2:24" ht="17.7" hidden="1" customHeight="1">
      <c r="B1136" s="39" t="s">
        <v>26</v>
      </c>
      <c r="C1136" s="39" t="s">
        <v>26</v>
      </c>
      <c r="D1136" s="39" t="s">
        <v>1372</v>
      </c>
      <c r="E1136" s="39" t="s">
        <v>1354</v>
      </c>
      <c r="F1136" s="39" t="s">
        <v>369</v>
      </c>
      <c r="G1136" s="39" t="s">
        <v>378</v>
      </c>
      <c r="H1136" s="59" t="str">
        <f>Table1[[#This Row],[Tabela]]&amp;Table1[[#This Row],[Campo]]</f>
        <v>lt004_protectionmthd_usd_prtctn_scp_2</v>
      </c>
      <c r="I1136" s="2" t="s">
        <v>619</v>
      </c>
      <c r="J1136" s="45">
        <f>VLOOKUP(Table1[[#This Row],[Status]],Auxiliar!$B$16:$C$24,2,0)</f>
        <v>7</v>
      </c>
      <c r="K1136" s="45" t="s">
        <v>1269</v>
      </c>
      <c r="L1136" s="46" t="s">
        <v>1272</v>
      </c>
      <c r="M1136" s="21" t="s">
        <v>1273</v>
      </c>
      <c r="N1136" s="48">
        <v>45581</v>
      </c>
      <c r="O1136" s="21">
        <f>INDEX(Auxiliar!$D$5:$F$13,MATCH(Table1[[#This Row],[Tipologia_Testes]],Auxiliar!$B$5:$B$13,0),MATCH(Table1[[#This Row],[Complexidade]],Auxiliar!$D$4:$F$4,0))</f>
        <v>0.1</v>
      </c>
      <c r="P1136" s="43" t="s">
        <v>1373</v>
      </c>
      <c r="Q1136" s="152"/>
      <c r="R1136" s="152">
        <v>45583</v>
      </c>
      <c r="S1136" s="152"/>
      <c r="T1136" s="152">
        <v>45583</v>
      </c>
      <c r="U1136" s="152">
        <v>45596</v>
      </c>
      <c r="V1136" s="152">
        <v>45596</v>
      </c>
      <c r="W1136" s="2">
        <f>VLOOKUP(Table1[[#This Row],[Status]],Auxiliar!$B$16:$D$24,3,0)*Table1[[#This Row],[Estimação (horas)]]</f>
        <v>2.5000000000000001E-2</v>
      </c>
      <c r="X1136" s="114"/>
    </row>
    <row r="1137" spans="2:24" ht="17.7" hidden="1" customHeight="1">
      <c r="B1137" s="41" t="s">
        <v>26</v>
      </c>
      <c r="C1137" s="41" t="s">
        <v>26</v>
      </c>
      <c r="D1137" s="37" t="s">
        <v>1372</v>
      </c>
      <c r="E1137" s="42" t="s">
        <v>1354</v>
      </c>
      <c r="F1137" s="40" t="s">
        <v>369</v>
      </c>
      <c r="G1137" s="38" t="s">
        <v>379</v>
      </c>
      <c r="H1137" s="60" t="str">
        <f>Table1[[#This Row],[Tabela]]&amp;Table1[[#This Row],[Campo]]</f>
        <v>lt004_protectionmthd_usd_prtctn_scp_3</v>
      </c>
      <c r="I1137" s="2" t="s">
        <v>619</v>
      </c>
      <c r="J1137" s="45">
        <f>VLOOKUP(Table1[[#This Row],[Status]],Auxiliar!$B$16:$C$24,2,0)</f>
        <v>7</v>
      </c>
      <c r="K1137" s="45" t="s">
        <v>1266</v>
      </c>
      <c r="L1137" s="46" t="s">
        <v>1272</v>
      </c>
      <c r="M1137" s="21" t="s">
        <v>1273</v>
      </c>
      <c r="N1137" s="48">
        <v>45580</v>
      </c>
      <c r="O1137" s="21">
        <f>INDEX(Auxiliar!$D$5:$F$13,MATCH(Table1[[#This Row],[Tipologia_Testes]],Auxiliar!$B$5:$B$13,0),MATCH(Table1[[#This Row],[Complexidade]],Auxiliar!$D$4:$F$4,0))</f>
        <v>2</v>
      </c>
      <c r="P1137" s="43" t="s">
        <v>1373</v>
      </c>
      <c r="Q1137" s="152"/>
      <c r="R1137" s="152">
        <v>45583</v>
      </c>
      <c r="S1137" s="152"/>
      <c r="T1137" s="152">
        <v>45583</v>
      </c>
      <c r="U1137" s="152">
        <v>45596</v>
      </c>
      <c r="V1137" s="152">
        <v>45596</v>
      </c>
      <c r="W1137" s="2">
        <f>VLOOKUP(Table1[[#This Row],[Status]],Auxiliar!$B$16:$D$24,3,0)*Table1[[#This Row],[Estimação (horas)]]</f>
        <v>0.5</v>
      </c>
      <c r="X1137" s="114"/>
    </row>
    <row r="1138" spans="2:24" ht="17.7" hidden="1" customHeight="1">
      <c r="B1138" s="39" t="s">
        <v>26</v>
      </c>
      <c r="C1138" s="39" t="s">
        <v>26</v>
      </c>
      <c r="D1138" s="39" t="s">
        <v>1372</v>
      </c>
      <c r="E1138" s="39" t="s">
        <v>1354</v>
      </c>
      <c r="F1138" s="39" t="s">
        <v>369</v>
      </c>
      <c r="G1138" s="39" t="s">
        <v>379</v>
      </c>
      <c r="H1138" s="59" t="str">
        <f>Table1[[#This Row],[Tabela]]&amp;Table1[[#This Row],[Campo]]</f>
        <v>lt004_protectionmthd_usd_prtctn_scp_3</v>
      </c>
      <c r="I1138" s="2" t="s">
        <v>619</v>
      </c>
      <c r="J1138" s="45">
        <f>VLOOKUP(Table1[[#This Row],[Status]],Auxiliar!$B$16:$C$24,2,0)</f>
        <v>7</v>
      </c>
      <c r="K1138" s="45" t="s">
        <v>1267</v>
      </c>
      <c r="L1138" s="46" t="s">
        <v>1272</v>
      </c>
      <c r="M1138" s="21" t="s">
        <v>1273</v>
      </c>
      <c r="N1138" s="48">
        <v>45580</v>
      </c>
      <c r="O1138" s="21">
        <f>INDEX(Auxiliar!$D$5:$F$13,MATCH(Table1[[#This Row],[Tipologia_Testes]],Auxiliar!$B$5:$B$13,0),MATCH(Table1[[#This Row],[Complexidade]],Auxiliar!$D$4:$F$4,0))</f>
        <v>2</v>
      </c>
      <c r="P1138" s="43" t="s">
        <v>1373</v>
      </c>
      <c r="Q1138" s="152"/>
      <c r="R1138" s="152">
        <v>45583</v>
      </c>
      <c r="S1138" s="152"/>
      <c r="T1138" s="152">
        <v>45583</v>
      </c>
      <c r="U1138" s="152">
        <v>45596</v>
      </c>
      <c r="V1138" s="152">
        <v>45596</v>
      </c>
      <c r="W1138" s="2">
        <f>VLOOKUP(Table1[[#This Row],[Status]],Auxiliar!$B$16:$D$24,3,0)*Table1[[#This Row],[Estimação (horas)]]</f>
        <v>0.5</v>
      </c>
      <c r="X1138" s="114"/>
    </row>
    <row r="1139" spans="2:24" ht="17.7" hidden="1" customHeight="1">
      <c r="B1139" s="39" t="s">
        <v>26</v>
      </c>
      <c r="C1139" s="39" t="s">
        <v>26</v>
      </c>
      <c r="D1139" s="39" t="s">
        <v>1372</v>
      </c>
      <c r="E1139" s="39" t="s">
        <v>1354</v>
      </c>
      <c r="F1139" s="39" t="s">
        <v>369</v>
      </c>
      <c r="G1139" s="39" t="s">
        <v>379</v>
      </c>
      <c r="H1139" s="59" t="str">
        <f>Table1[[#This Row],[Tabela]]&amp;Table1[[#This Row],[Campo]]</f>
        <v>lt004_protectionmthd_usd_prtctn_scp_3</v>
      </c>
      <c r="I1139" s="2" t="s">
        <v>619</v>
      </c>
      <c r="J1139" s="45">
        <f>VLOOKUP(Table1[[#This Row],[Status]],Auxiliar!$B$16:$C$24,2,0)</f>
        <v>7</v>
      </c>
      <c r="K1139" s="45" t="s">
        <v>1269</v>
      </c>
      <c r="L1139" s="46" t="s">
        <v>1272</v>
      </c>
      <c r="M1139" s="21" t="s">
        <v>1273</v>
      </c>
      <c r="N1139" s="48">
        <v>45580</v>
      </c>
      <c r="O1139" s="21">
        <f>INDEX(Auxiliar!$D$5:$F$13,MATCH(Table1[[#This Row],[Tipologia_Testes]],Auxiliar!$B$5:$B$13,0),MATCH(Table1[[#This Row],[Complexidade]],Auxiliar!$D$4:$F$4,0))</f>
        <v>0.1</v>
      </c>
      <c r="P1139" s="43" t="s">
        <v>1373</v>
      </c>
      <c r="Q1139" s="152"/>
      <c r="R1139" s="152">
        <v>45583</v>
      </c>
      <c r="S1139" s="152"/>
      <c r="T1139" s="152">
        <v>45583</v>
      </c>
      <c r="U1139" s="152">
        <v>45596</v>
      </c>
      <c r="V1139" s="152">
        <v>45596</v>
      </c>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1266</v>
      </c>
      <c r="L1140" s="46" t="s">
        <v>1272</v>
      </c>
      <c r="M1140" s="21" t="s">
        <v>1273</v>
      </c>
      <c r="N1140" s="48">
        <v>45604</v>
      </c>
      <c r="O1140" s="21">
        <f>INDEX(Auxiliar!$D$5:$F$13,MATCH(Table1[[#This Row],[Tipologia_Testes]],Auxiliar!$B$5:$B$13,0),MATCH(Table1[[#This Row],[Complexidade]],Auxiliar!$D$4:$F$4,0))</f>
        <v>2</v>
      </c>
      <c r="P1140" s="43" t="s">
        <v>1361</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1267</v>
      </c>
      <c r="L1141" s="46" t="s">
        <v>1272</v>
      </c>
      <c r="M1141" s="21" t="s">
        <v>1273</v>
      </c>
      <c r="N1141" s="48">
        <v>45604</v>
      </c>
      <c r="O1141" s="21">
        <f>INDEX(Auxiliar!$D$5:$F$13,MATCH(Table1[[#This Row],[Tipologia_Testes]],Auxiliar!$B$5:$B$13,0),MATCH(Table1[[#This Row],[Complexidade]],Auxiliar!$D$4:$F$4,0))</f>
        <v>2</v>
      </c>
      <c r="P1141" s="43" t="s">
        <v>1361</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1269</v>
      </c>
      <c r="L1142" s="46" t="s">
        <v>1272</v>
      </c>
      <c r="M1142" s="21" t="s">
        <v>1273</v>
      </c>
      <c r="N1142" s="48">
        <v>45604</v>
      </c>
      <c r="O1142" s="21">
        <f>INDEX(Auxiliar!$D$5:$F$13,MATCH(Table1[[#This Row],[Tipologia_Testes]],Auxiliar!$B$5:$B$13,0),MATCH(Table1[[#This Row],[Complexidade]],Auxiliar!$D$4:$F$4,0))</f>
        <v>0.1</v>
      </c>
      <c r="P1142" s="43" t="s">
        <v>1361</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1266</v>
      </c>
      <c r="L1143" s="46" t="s">
        <v>1272</v>
      </c>
      <c r="M1143" s="21" t="s">
        <v>1273</v>
      </c>
      <c r="N1143" s="48">
        <v>45604</v>
      </c>
      <c r="O1143" s="21">
        <f>INDEX(Auxiliar!$D$5:$F$13,MATCH(Table1[[#This Row],[Tipologia_Testes]],Auxiliar!$B$5:$B$13,0),MATCH(Table1[[#This Row],[Complexidade]],Auxiliar!$D$4:$F$4,0))</f>
        <v>2</v>
      </c>
      <c r="P1143" s="43" t="s">
        <v>1361</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1267</v>
      </c>
      <c r="L1144" s="46" t="s">
        <v>1272</v>
      </c>
      <c r="M1144" s="21" t="s">
        <v>1273</v>
      </c>
      <c r="N1144" s="48">
        <v>45604</v>
      </c>
      <c r="O1144" s="21">
        <f>INDEX(Auxiliar!$D$5:$F$13,MATCH(Table1[[#This Row],[Tipologia_Testes]],Auxiliar!$B$5:$B$13,0),MATCH(Table1[[#This Row],[Complexidade]],Auxiliar!$D$4:$F$4,0))</f>
        <v>2</v>
      </c>
      <c r="P1144" s="43" t="s">
        <v>1361</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1269</v>
      </c>
      <c r="L1145" s="46" t="s">
        <v>1272</v>
      </c>
      <c r="M1145" s="21" t="s">
        <v>1273</v>
      </c>
      <c r="N1145" s="48">
        <v>45604</v>
      </c>
      <c r="O1145" s="21">
        <f>INDEX(Auxiliar!$D$5:$F$13,MATCH(Table1[[#This Row],[Tipologia_Testes]],Auxiliar!$B$5:$B$13,0),MATCH(Table1[[#This Row],[Complexidade]],Auxiliar!$D$4:$F$4,0))</f>
        <v>0.1</v>
      </c>
      <c r="P1145" s="43" t="s">
        <v>1361</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1378</v>
      </c>
      <c r="H1149" s="60" t="str">
        <f>Table1[[#This Row],[Tabela]]&amp;Table1[[#This Row],[Campo]]</f>
        <v>lt004_protectionflg_exec</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1378</v>
      </c>
      <c r="H1150" s="59" t="str">
        <f>Table1[[#This Row],[Tabela]]&amp;Table1[[#This Row],[Campo]]</f>
        <v>lt004_protectionflg_exec</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1378</v>
      </c>
      <c r="H1151" s="59" t="str">
        <f>Table1[[#This Row],[Tabela]]&amp;Table1[[#This Row],[Campo]]</f>
        <v>lt004_protectionflg_exec</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1266</v>
      </c>
      <c r="L1155" s="46" t="s">
        <v>1272</v>
      </c>
      <c r="M1155" s="21" t="s">
        <v>1273</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1267</v>
      </c>
      <c r="L1156" s="46" t="s">
        <v>1272</v>
      </c>
      <c r="M1156" s="21" t="s">
        <v>1273</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1269</v>
      </c>
      <c r="L1157" s="46" t="s">
        <v>1272</v>
      </c>
      <c r="M1157" s="21" t="s">
        <v>1273</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1266</v>
      </c>
      <c r="L1158" s="46" t="s">
        <v>1272</v>
      </c>
      <c r="M1158" s="21" t="s">
        <v>1273</v>
      </c>
      <c r="N1158" s="48">
        <v>45596</v>
      </c>
      <c r="O1158" s="21">
        <f>INDEX(Auxiliar!$D$5:$F$13,MATCH(Table1[[#This Row],[Tipologia_Testes]],Auxiliar!$B$5:$B$13,0),MATCH(Table1[[#This Row],[Complexidade]],Auxiliar!$D$4:$F$4,0))</f>
        <v>2</v>
      </c>
      <c r="P1158" s="43"/>
      <c r="Q1158" s="152"/>
      <c r="R1158" s="152">
        <v>45595</v>
      </c>
      <c r="S1158" s="152"/>
      <c r="T1158" s="152">
        <v>45595</v>
      </c>
      <c r="U1158" s="152">
        <v>374329</v>
      </c>
      <c r="V1158" s="152"/>
      <c r="W1158" s="2">
        <f>VLOOKUP(Table1[[#This Row],[Status]],Auxiliar!$B$16:$D$24,3,0)*Table1[[#This Row],[Estimação (horas)]]</f>
        <v>0.5</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1267</v>
      </c>
      <c r="L1159" s="46" t="s">
        <v>1272</v>
      </c>
      <c r="M1159" s="21" t="s">
        <v>1273</v>
      </c>
      <c r="N1159" s="48">
        <v>45596</v>
      </c>
      <c r="O1159" s="21">
        <f>INDEX(Auxiliar!$D$5:$F$13,MATCH(Table1[[#This Row],[Tipologia_Testes]],Auxiliar!$B$5:$B$13,0),MATCH(Table1[[#This Row],[Complexidade]],Auxiliar!$D$4:$F$4,0))</f>
        <v>2</v>
      </c>
      <c r="P1159" s="43"/>
      <c r="Q1159" s="152"/>
      <c r="R1159" s="152">
        <v>45595</v>
      </c>
      <c r="S1159" s="152"/>
      <c r="T1159" s="152">
        <v>45595</v>
      </c>
      <c r="U1159" s="152">
        <v>374329</v>
      </c>
      <c r="V1159" s="152"/>
      <c r="W1159" s="2">
        <f>VLOOKUP(Table1[[#This Row],[Status]],Auxiliar!$B$16:$D$24,3,0)*Table1[[#This Row],[Estimação (horas)]]</f>
        <v>0.5</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1269</v>
      </c>
      <c r="L1160" s="46" t="s">
        <v>1272</v>
      </c>
      <c r="M1160" s="21" t="s">
        <v>1273</v>
      </c>
      <c r="N1160" s="48">
        <v>45596</v>
      </c>
      <c r="O1160" s="21">
        <f>INDEX(Auxiliar!$D$5:$F$13,MATCH(Table1[[#This Row],[Tipologia_Testes]],Auxiliar!$B$5:$B$13,0),MATCH(Table1[[#This Row],[Complexidade]],Auxiliar!$D$4:$F$4,0))</f>
        <v>0.1</v>
      </c>
      <c r="P1160" s="43"/>
      <c r="Q1160" s="152"/>
      <c r="R1160" s="152">
        <v>45595</v>
      </c>
      <c r="S1160" s="152"/>
      <c r="T1160" s="152">
        <v>45595</v>
      </c>
      <c r="U1160" s="152">
        <v>374329</v>
      </c>
      <c r="V1160" s="152"/>
      <c r="W1160" s="2">
        <f>VLOOKUP(Table1[[#This Row],[Status]],Auxiliar!$B$16:$D$24,3,0)*Table1[[#This Row],[Estimação (horas)]]</f>
        <v>2.5000000000000001E-2</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1266</v>
      </c>
      <c r="L1161" s="46" t="s">
        <v>1272</v>
      </c>
      <c r="M1161" s="21" t="s">
        <v>1273</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1267</v>
      </c>
      <c r="L1162" s="46" t="s">
        <v>1272</v>
      </c>
      <c r="M1162" s="21" t="s">
        <v>1273</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1269</v>
      </c>
      <c r="L1163" s="46" t="s">
        <v>1272</v>
      </c>
      <c r="M1163" s="21" t="s">
        <v>1273</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1372</v>
      </c>
      <c r="E1164" s="42" t="s">
        <v>1354</v>
      </c>
      <c r="F1164" s="40" t="s">
        <v>380</v>
      </c>
      <c r="G1164" s="38" t="s">
        <v>383</v>
      </c>
      <c r="H1164" s="60" t="str">
        <f>Table1[[#This Row],[Tabela]]&amp;Table1[[#This Row],[Campo]]</f>
        <v>lt002_instrumentenvrnmntl_objctv</v>
      </c>
      <c r="I1164" s="2" t="s">
        <v>619</v>
      </c>
      <c r="J1164" s="45">
        <f>VLOOKUP(Table1[[#This Row],[Status]],Auxiliar!$B$16:$C$24,2,0)</f>
        <v>7</v>
      </c>
      <c r="K1164" s="45" t="s">
        <v>1266</v>
      </c>
      <c r="L1164" s="46" t="s">
        <v>1272</v>
      </c>
      <c r="M1164" s="21" t="s">
        <v>1273</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1372</v>
      </c>
      <c r="E1165" s="39" t="s">
        <v>1354</v>
      </c>
      <c r="F1165" s="39" t="s">
        <v>380</v>
      </c>
      <c r="G1165" s="39" t="s">
        <v>383</v>
      </c>
      <c r="H1165" s="59" t="str">
        <f>Table1[[#This Row],[Tabela]]&amp;Table1[[#This Row],[Campo]]</f>
        <v>lt002_instrumentenvrnmntl_objctv</v>
      </c>
      <c r="I1165" s="2" t="s">
        <v>619</v>
      </c>
      <c r="J1165" s="45">
        <f>VLOOKUP(Table1[[#This Row],[Status]],Auxiliar!$B$16:$C$24,2,0)</f>
        <v>7</v>
      </c>
      <c r="K1165" s="45" t="s">
        <v>1267</v>
      </c>
      <c r="L1165" s="46" t="s">
        <v>1272</v>
      </c>
      <c r="M1165" s="21" t="s">
        <v>1273</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1372</v>
      </c>
      <c r="E1166" s="39" t="s">
        <v>1354</v>
      </c>
      <c r="F1166" s="39" t="s">
        <v>380</v>
      </c>
      <c r="G1166" s="39" t="s">
        <v>383</v>
      </c>
      <c r="H1166" s="59" t="str">
        <f>Table1[[#This Row],[Tabela]]&amp;Table1[[#This Row],[Campo]]</f>
        <v>lt002_instrumentenvrnmntl_objctv</v>
      </c>
      <c r="I1166" s="2" t="s">
        <v>619</v>
      </c>
      <c r="J1166" s="45">
        <f>VLOOKUP(Table1[[#This Row],[Status]],Auxiliar!$B$16:$C$24,2,0)</f>
        <v>7</v>
      </c>
      <c r="K1166" s="45" t="s">
        <v>1269</v>
      </c>
      <c r="L1166" s="46" t="s">
        <v>1272</v>
      </c>
      <c r="M1166" s="21" t="s">
        <v>1273</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1372</v>
      </c>
      <c r="E1167" s="42" t="s">
        <v>1354</v>
      </c>
      <c r="F1167" s="40" t="s">
        <v>380</v>
      </c>
      <c r="G1167" s="38" t="s">
        <v>384</v>
      </c>
      <c r="H1167" s="60" t="str">
        <f>Table1[[#This Row],[Tabela]]&amp;Table1[[#This Row],[Campo]]</f>
        <v>lt002_instrumenttyp_actvty</v>
      </c>
      <c r="I1167" s="2" t="s">
        <v>619</v>
      </c>
      <c r="J1167" s="45">
        <f>VLOOKUP(Table1[[#This Row],[Status]],Auxiliar!$B$16:$C$24,2,0)</f>
        <v>7</v>
      </c>
      <c r="K1167" s="45" t="s">
        <v>1266</v>
      </c>
      <c r="L1167" s="46" t="s">
        <v>1272</v>
      </c>
      <c r="M1167" s="21" t="s">
        <v>1273</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1372</v>
      </c>
      <c r="E1168" s="39" t="s">
        <v>1354</v>
      </c>
      <c r="F1168" s="39" t="s">
        <v>380</v>
      </c>
      <c r="G1168" s="39" t="s">
        <v>384</v>
      </c>
      <c r="H1168" s="59" t="str">
        <f>Table1[[#This Row],[Tabela]]&amp;Table1[[#This Row],[Campo]]</f>
        <v>lt002_instrumenttyp_actvty</v>
      </c>
      <c r="I1168" s="2" t="s">
        <v>619</v>
      </c>
      <c r="J1168" s="45">
        <f>VLOOKUP(Table1[[#This Row],[Status]],Auxiliar!$B$16:$C$24,2,0)</f>
        <v>7</v>
      </c>
      <c r="K1168" s="45" t="s">
        <v>1267</v>
      </c>
      <c r="L1168" s="46" t="s">
        <v>1272</v>
      </c>
      <c r="M1168" s="21" t="s">
        <v>1273</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1372</v>
      </c>
      <c r="E1169" s="39" t="s">
        <v>1354</v>
      </c>
      <c r="F1169" s="39" t="s">
        <v>380</v>
      </c>
      <c r="G1169" s="39" t="s">
        <v>384</v>
      </c>
      <c r="H1169" s="59" t="str">
        <f>Table1[[#This Row],[Tabela]]&amp;Table1[[#This Row],[Campo]]</f>
        <v>lt002_instrumenttyp_actvty</v>
      </c>
      <c r="I1169" s="2" t="s">
        <v>619</v>
      </c>
      <c r="J1169" s="45">
        <f>VLOOKUP(Table1[[#This Row],[Status]],Auxiliar!$B$16:$C$24,2,0)</f>
        <v>7</v>
      </c>
      <c r="K1169" s="45" t="s">
        <v>1269</v>
      </c>
      <c r="L1169" s="46" t="s">
        <v>1272</v>
      </c>
      <c r="M1169" s="21" t="s">
        <v>1273</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1372</v>
      </c>
      <c r="E1170" s="42" t="s">
        <v>1354</v>
      </c>
      <c r="F1170" s="40" t="s">
        <v>380</v>
      </c>
      <c r="G1170" s="38" t="s">
        <v>385</v>
      </c>
      <c r="H1170" s="60" t="str">
        <f>Table1[[#This Row],[Tabela]]&amp;Table1[[#This Row],[Campo]]</f>
        <v>lt002_instrumentlns_clltrlzd_clssfctn</v>
      </c>
      <c r="I1170" s="2" t="s">
        <v>614</v>
      </c>
      <c r="J1170" s="45">
        <f>VLOOKUP(Table1[[#This Row],[Status]],Auxiliar!$B$16:$C$24,2,0)</f>
        <v>1</v>
      </c>
      <c r="K1170" s="45" t="s">
        <v>1266</v>
      </c>
      <c r="L1170" s="46" t="s">
        <v>1272</v>
      </c>
      <c r="M1170" s="21" t="s">
        <v>1273</v>
      </c>
      <c r="N1170" s="48">
        <v>45583</v>
      </c>
      <c r="O1170" s="21">
        <f>INDEX(Auxiliar!$D$5:$F$13,MATCH(Table1[[#This Row],[Tipologia_Testes]],Auxiliar!$B$5:$B$13,0),MATCH(Table1[[#This Row],[Complexidade]],Auxiliar!$D$4:$F$4,0))</f>
        <v>2</v>
      </c>
      <c r="P1170" s="43" t="s">
        <v>1379</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1372</v>
      </c>
      <c r="E1171" s="39" t="s">
        <v>1354</v>
      </c>
      <c r="F1171" s="39" t="s">
        <v>380</v>
      </c>
      <c r="G1171" s="39" t="s">
        <v>385</v>
      </c>
      <c r="H1171" s="59" t="str">
        <f>Table1[[#This Row],[Tabela]]&amp;Table1[[#This Row],[Campo]]</f>
        <v>lt002_instrumentlns_clltrlzd_clssfctn</v>
      </c>
      <c r="I1171" s="2" t="s">
        <v>614</v>
      </c>
      <c r="J1171" s="45">
        <f>VLOOKUP(Table1[[#This Row],[Status]],Auxiliar!$B$16:$C$24,2,0)</f>
        <v>1</v>
      </c>
      <c r="K1171" s="45" t="s">
        <v>1267</v>
      </c>
      <c r="L1171" s="46" t="s">
        <v>1272</v>
      </c>
      <c r="M1171" s="21" t="s">
        <v>1273</v>
      </c>
      <c r="N1171" s="48">
        <v>45596</v>
      </c>
      <c r="O1171" s="21">
        <f>INDEX(Auxiliar!$D$5:$F$13,MATCH(Table1[[#This Row],[Tipologia_Testes]],Auxiliar!$B$5:$B$13,0),MATCH(Table1[[#This Row],[Complexidade]],Auxiliar!$D$4:$F$4,0))</f>
        <v>2</v>
      </c>
      <c r="P1171" s="43" t="s">
        <v>1379</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1372</v>
      </c>
      <c r="E1172" s="39" t="s">
        <v>1354</v>
      </c>
      <c r="F1172" s="39" t="s">
        <v>380</v>
      </c>
      <c r="G1172" s="39" t="s">
        <v>385</v>
      </c>
      <c r="H1172" s="59" t="str">
        <f>Table1[[#This Row],[Tabela]]&amp;Table1[[#This Row],[Campo]]</f>
        <v>lt002_instrumentlns_clltrlzd_clssfctn</v>
      </c>
      <c r="I1172" s="2" t="s">
        <v>614</v>
      </c>
      <c r="J1172" s="45">
        <f>VLOOKUP(Table1[[#This Row],[Status]],Auxiliar!$B$16:$C$24,2,0)</f>
        <v>1</v>
      </c>
      <c r="K1172" s="45" t="s">
        <v>1269</v>
      </c>
      <c r="L1172" s="46" t="s">
        <v>1272</v>
      </c>
      <c r="M1172" s="21" t="s">
        <v>1273</v>
      </c>
      <c r="N1172" s="48">
        <v>45596</v>
      </c>
      <c r="O1172" s="21">
        <f>INDEX(Auxiliar!$D$5:$F$13,MATCH(Table1[[#This Row],[Tipologia_Testes]],Auxiliar!$B$5:$B$13,0),MATCH(Table1[[#This Row],[Complexidade]],Auxiliar!$D$4:$F$4,0))</f>
        <v>0.1</v>
      </c>
      <c r="P1172" s="43" t="s">
        <v>1379</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390</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1266</v>
      </c>
      <c r="L1173" s="46" t="s">
        <v>1272</v>
      </c>
      <c r="M1173" s="21" t="s">
        <v>1273</v>
      </c>
      <c r="N1173" s="48">
        <v>45596</v>
      </c>
      <c r="O1173" s="21">
        <f>INDEX(Auxiliar!$D$5:$F$13,MATCH(Table1[[#This Row],[Tipologia_Testes]],Auxiliar!$B$5:$B$13,0),MATCH(Table1[[#This Row],[Complexidade]],Auxiliar!$D$4:$F$4,0))</f>
        <v>2</v>
      </c>
      <c r="P1173" s="43"/>
      <c r="Q1173" s="152"/>
      <c r="R1173" s="152">
        <v>45593</v>
      </c>
      <c r="S1173" s="152"/>
      <c r="T1173" s="152">
        <v>45593</v>
      </c>
      <c r="U1173" s="152">
        <v>45611</v>
      </c>
      <c r="V1173" s="152"/>
      <c r="W1173" s="2">
        <f>VLOOKUP(Table1[[#This Row],[Status]],Auxiliar!$B$16:$D$24,3,0)*Table1[[#This Row],[Estimação (horas)]]</f>
        <v>0.5</v>
      </c>
      <c r="X1173" s="114"/>
    </row>
    <row r="1174" spans="2:24" ht="17.7" hidden="1" customHeight="1">
      <c r="B1174" s="39" t="s">
        <v>26</v>
      </c>
      <c r="C1174" s="39" t="s">
        <v>26</v>
      </c>
      <c r="D1174" s="39" t="s">
        <v>390</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1267</v>
      </c>
      <c r="L1174" s="46" t="s">
        <v>1272</v>
      </c>
      <c r="M1174" s="21" t="s">
        <v>1273</v>
      </c>
      <c r="N1174" s="48">
        <v>45596</v>
      </c>
      <c r="O1174" s="21">
        <f>INDEX(Auxiliar!$D$5:$F$13,MATCH(Table1[[#This Row],[Tipologia_Testes]],Auxiliar!$B$5:$B$13,0),MATCH(Table1[[#This Row],[Complexidade]],Auxiliar!$D$4:$F$4,0))</f>
        <v>2</v>
      </c>
      <c r="P1174" s="43"/>
      <c r="Q1174" s="152"/>
      <c r="R1174" s="152">
        <v>45593</v>
      </c>
      <c r="S1174" s="152"/>
      <c r="T1174" s="152">
        <v>45593</v>
      </c>
      <c r="U1174" s="152">
        <v>45611</v>
      </c>
      <c r="V1174" s="152"/>
      <c r="W1174" s="2">
        <f>VLOOKUP(Table1[[#This Row],[Status]],Auxiliar!$B$16:$D$24,3,0)*Table1[[#This Row],[Estimação (horas)]]</f>
        <v>0.5</v>
      </c>
      <c r="X1174" s="114"/>
    </row>
    <row r="1175" spans="2:24" ht="17.7" hidden="1" customHeight="1">
      <c r="B1175" s="39" t="s">
        <v>26</v>
      </c>
      <c r="C1175" s="39" t="s">
        <v>26</v>
      </c>
      <c r="D1175" s="39" t="s">
        <v>390</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1269</v>
      </c>
      <c r="L1175" s="46" t="s">
        <v>1272</v>
      </c>
      <c r="M1175" s="21" t="s">
        <v>1273</v>
      </c>
      <c r="N1175" s="48">
        <v>45596</v>
      </c>
      <c r="O1175" s="21">
        <f>INDEX(Auxiliar!$D$5:$F$13,MATCH(Table1[[#This Row],[Tipologia_Testes]],Auxiliar!$B$5:$B$13,0),MATCH(Table1[[#This Row],[Complexidade]],Auxiliar!$D$4:$F$4,0))</f>
        <v>0.1</v>
      </c>
      <c r="P1175" s="43"/>
      <c r="Q1175" s="152"/>
      <c r="R1175" s="152">
        <v>45593</v>
      </c>
      <c r="S1175" s="152"/>
      <c r="T1175" s="152">
        <v>45593</v>
      </c>
      <c r="U1175" s="152">
        <v>45611</v>
      </c>
      <c r="V1175" s="152"/>
      <c r="W1175" s="2">
        <f>VLOOKUP(Table1[[#This Row],[Status]],Auxiliar!$B$16:$D$24,3,0)*Table1[[#This Row],[Estimação (horas)]]</f>
        <v>2.5000000000000001E-2</v>
      </c>
      <c r="X1175" s="114"/>
    </row>
    <row r="1176" spans="2:24" ht="34.950000000000003" hidden="1" customHeight="1">
      <c r="B1176" s="41" t="s">
        <v>26</v>
      </c>
      <c r="C1176" s="41" t="s">
        <v>26</v>
      </c>
      <c r="D1176" s="37" t="s">
        <v>390</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1266</v>
      </c>
      <c r="L1176" s="46" t="s">
        <v>1272</v>
      </c>
      <c r="M1176" s="21" t="s">
        <v>1273</v>
      </c>
      <c r="N1176" s="48">
        <v>45596</v>
      </c>
      <c r="O1176" s="21">
        <f>INDEX(Auxiliar!$D$5:$F$13,MATCH(Table1[[#This Row],[Tipologia_Testes]],Auxiliar!$B$5:$B$13,0),MATCH(Table1[[#This Row],[Complexidade]],Auxiliar!$D$4:$F$4,0))</f>
        <v>2</v>
      </c>
      <c r="P1176" s="43"/>
      <c r="Q1176" s="152"/>
      <c r="R1176" s="152">
        <v>45593</v>
      </c>
      <c r="S1176" s="152"/>
      <c r="T1176" s="152">
        <v>45593</v>
      </c>
      <c r="U1176" s="152">
        <v>45611</v>
      </c>
      <c r="V1176" s="152"/>
      <c r="W1176" s="2">
        <f>VLOOKUP(Table1[[#This Row],[Status]],Auxiliar!$B$16:$D$24,3,0)*Table1[[#This Row],[Estimação (horas)]]</f>
        <v>0.5</v>
      </c>
      <c r="X1176" s="114"/>
    </row>
    <row r="1177" spans="2:24" ht="17.7" hidden="1" customHeight="1">
      <c r="B1177" s="39" t="s">
        <v>26</v>
      </c>
      <c r="C1177" s="39" t="s">
        <v>26</v>
      </c>
      <c r="D1177" s="39" t="s">
        <v>390</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1267</v>
      </c>
      <c r="L1177" s="46" t="s">
        <v>1272</v>
      </c>
      <c r="M1177" s="21" t="s">
        <v>1273</v>
      </c>
      <c r="N1177" s="48">
        <v>45596</v>
      </c>
      <c r="O1177" s="21">
        <f>INDEX(Auxiliar!$D$5:$F$13,MATCH(Table1[[#This Row],[Tipologia_Testes]],Auxiliar!$B$5:$B$13,0),MATCH(Table1[[#This Row],[Complexidade]],Auxiliar!$D$4:$F$4,0))</f>
        <v>2</v>
      </c>
      <c r="P1177" s="43"/>
      <c r="Q1177" s="152"/>
      <c r="R1177" s="152">
        <v>45593</v>
      </c>
      <c r="S1177" s="152"/>
      <c r="T1177" s="152">
        <v>45593</v>
      </c>
      <c r="U1177" s="152">
        <v>45611</v>
      </c>
      <c r="V1177" s="152"/>
      <c r="W1177" s="2">
        <f>VLOOKUP(Table1[[#This Row],[Status]],Auxiliar!$B$16:$D$24,3,0)*Table1[[#This Row],[Estimação (horas)]]</f>
        <v>0.5</v>
      </c>
      <c r="X1177" s="114"/>
    </row>
    <row r="1178" spans="2:24" ht="17.7" hidden="1" customHeight="1">
      <c r="B1178" s="39" t="s">
        <v>26</v>
      </c>
      <c r="C1178" s="39" t="s">
        <v>26</v>
      </c>
      <c r="D1178" s="39" t="s">
        <v>390</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1269</v>
      </c>
      <c r="L1178" s="46" t="s">
        <v>1272</v>
      </c>
      <c r="M1178" s="21" t="s">
        <v>1273</v>
      </c>
      <c r="N1178" s="48">
        <v>45596</v>
      </c>
      <c r="O1178" s="21">
        <f>INDEX(Auxiliar!$D$5:$F$13,MATCH(Table1[[#This Row],[Tipologia_Testes]],Auxiliar!$B$5:$B$13,0),MATCH(Table1[[#This Row],[Complexidade]],Auxiliar!$D$4:$F$4,0))</f>
        <v>0.1</v>
      </c>
      <c r="P1178" s="43"/>
      <c r="Q1178" s="152"/>
      <c r="R1178" s="152">
        <v>45593</v>
      </c>
      <c r="S1178" s="152"/>
      <c r="T1178" s="152">
        <v>45593</v>
      </c>
      <c r="U1178" s="152">
        <v>45611</v>
      </c>
      <c r="V1178" s="152"/>
      <c r="W1178" s="2">
        <f>VLOOKUP(Table1[[#This Row],[Status]],Auxiliar!$B$16:$D$24,3,0)*Table1[[#This Row],[Estimação (horas)]]</f>
        <v>2.5000000000000001E-2</v>
      </c>
      <c r="X1178" s="114"/>
    </row>
    <row r="1179" spans="2:24" ht="34.950000000000003" hidden="1" customHeight="1">
      <c r="B1179" s="39" t="s">
        <v>26</v>
      </c>
      <c r="C1179" s="39" t="s">
        <v>26</v>
      </c>
      <c r="D1179" s="37" t="s">
        <v>390</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1266</v>
      </c>
      <c r="L1179" s="46" t="s">
        <v>1272</v>
      </c>
      <c r="M1179" s="21" t="s">
        <v>1273</v>
      </c>
      <c r="N1179" s="48">
        <v>45596</v>
      </c>
      <c r="O1179" s="21">
        <f>INDEX(Auxiliar!$D$5:$F$13,MATCH(Table1[[#This Row],[Tipologia_Testes]],Auxiliar!$B$5:$B$13,0),MATCH(Table1[[#This Row],[Complexidade]],Auxiliar!$D$4:$F$4,0))</f>
        <v>2</v>
      </c>
      <c r="P1179" s="43"/>
      <c r="Q1179" s="152"/>
      <c r="R1179" s="152">
        <v>45593</v>
      </c>
      <c r="S1179" s="152"/>
      <c r="T1179" s="152">
        <v>45593</v>
      </c>
      <c r="U1179" s="152">
        <v>45611</v>
      </c>
      <c r="V1179" s="152"/>
      <c r="W1179" s="2">
        <f>VLOOKUP(Table1[[#This Row],[Status]],Auxiliar!$B$16:$D$24,3,0)*Table1[[#This Row],[Estimação (horas)]]</f>
        <v>0.5</v>
      </c>
      <c r="X1179" s="114"/>
    </row>
    <row r="1180" spans="2:24" ht="17.7" hidden="1" customHeight="1">
      <c r="B1180" s="39" t="s">
        <v>26</v>
      </c>
      <c r="C1180" s="39" t="s">
        <v>26</v>
      </c>
      <c r="D1180" s="39" t="s">
        <v>390</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1267</v>
      </c>
      <c r="L1180" s="46" t="s">
        <v>1272</v>
      </c>
      <c r="M1180" s="21" t="s">
        <v>1273</v>
      </c>
      <c r="N1180" s="48">
        <v>45596</v>
      </c>
      <c r="O1180" s="21">
        <f>INDEX(Auxiliar!$D$5:$F$13,MATCH(Table1[[#This Row],[Tipologia_Testes]],Auxiliar!$B$5:$B$13,0),MATCH(Table1[[#This Row],[Complexidade]],Auxiliar!$D$4:$F$4,0))</f>
        <v>2</v>
      </c>
      <c r="P1180" s="43"/>
      <c r="Q1180" s="152"/>
      <c r="R1180" s="152">
        <v>45593</v>
      </c>
      <c r="S1180" s="152"/>
      <c r="T1180" s="152">
        <v>45593</v>
      </c>
      <c r="U1180" s="152">
        <v>45611</v>
      </c>
      <c r="V1180" s="152"/>
      <c r="W1180" s="2">
        <f>VLOOKUP(Table1[[#This Row],[Status]],Auxiliar!$B$16:$D$24,3,0)*Table1[[#This Row],[Estimação (horas)]]</f>
        <v>0.5</v>
      </c>
      <c r="X1180" s="114"/>
    </row>
    <row r="1181" spans="2:24" ht="17.7" hidden="1" customHeight="1">
      <c r="B1181" s="39" t="s">
        <v>26</v>
      </c>
      <c r="C1181" s="39" t="s">
        <v>26</v>
      </c>
      <c r="D1181" s="39" t="s">
        <v>390</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1269</v>
      </c>
      <c r="L1181" s="46" t="s">
        <v>1272</v>
      </c>
      <c r="M1181" s="21" t="s">
        <v>1273</v>
      </c>
      <c r="N1181" s="48">
        <v>45596</v>
      </c>
      <c r="O1181" s="21">
        <f>INDEX(Auxiliar!$D$5:$F$13,MATCH(Table1[[#This Row],[Tipologia_Testes]],Auxiliar!$B$5:$B$13,0),MATCH(Table1[[#This Row],[Complexidade]],Auxiliar!$D$4:$F$4,0))</f>
        <v>0.1</v>
      </c>
      <c r="P1181" s="43"/>
      <c r="Q1181" s="152"/>
      <c r="R1181" s="152">
        <v>45593</v>
      </c>
      <c r="S1181" s="152"/>
      <c r="T1181" s="152">
        <v>45593</v>
      </c>
      <c r="U1181" s="152">
        <v>45611</v>
      </c>
      <c r="V1181" s="152"/>
      <c r="W1181" s="2">
        <f>VLOOKUP(Table1[[#This Row],[Status]],Auxiliar!$B$16:$D$24,3,0)*Table1[[#This Row],[Estimação (horas)]]</f>
        <v>2.5000000000000001E-2</v>
      </c>
      <c r="X1181" s="114"/>
    </row>
    <row r="1182" spans="2:24" ht="17.7" hidden="1" customHeight="1">
      <c r="B1182" s="39" t="s">
        <v>26</v>
      </c>
      <c r="C1182" s="39" t="s">
        <v>26</v>
      </c>
      <c r="D1182" s="40" t="s">
        <v>1380</v>
      </c>
      <c r="E1182" s="42" t="s">
        <v>1381</v>
      </c>
      <c r="F1182" s="40" t="s">
        <v>380</v>
      </c>
      <c r="G1182" s="38" t="s">
        <v>389</v>
      </c>
      <c r="H1182" s="60" t="str">
        <f>Table1[[#This Row],[Tabela]]&amp;Table1[[#This Row],[Campo]]</f>
        <v>lt002_instrumentsstnbl_ctgry_txnmy</v>
      </c>
      <c r="I1182" s="2" t="s">
        <v>619</v>
      </c>
      <c r="J1182" s="45">
        <f>VLOOKUP(Table1[[#This Row],[Status]],Auxiliar!$B$16:$C$24,2,0)</f>
        <v>7</v>
      </c>
      <c r="K1182" s="45" t="s">
        <v>1266</v>
      </c>
      <c r="L1182" s="46" t="s">
        <v>1272</v>
      </c>
      <c r="M1182" s="21" t="s">
        <v>1273</v>
      </c>
      <c r="N1182" s="48">
        <v>45590</v>
      </c>
      <c r="O1182" s="21">
        <f>INDEX(Auxiliar!$D$5:$F$13,MATCH(Table1[[#This Row],[Tipologia_Testes]],Auxiliar!$B$5:$B$13,0),MATCH(Table1[[#This Row],[Complexidade]],Auxiliar!$D$4:$F$4,0))</f>
        <v>2</v>
      </c>
      <c r="P1182" s="43"/>
      <c r="Q1182" s="152"/>
      <c r="R1182" s="152">
        <v>45593</v>
      </c>
      <c r="S1182" s="152"/>
      <c r="T1182" s="152">
        <v>45593</v>
      </c>
      <c r="U1182" s="152">
        <v>45624</v>
      </c>
      <c r="V1182" s="152"/>
      <c r="W1182" s="2">
        <f>VLOOKUP(Table1[[#This Row],[Status]],Auxiliar!$B$16:$D$24,3,0)*Table1[[#This Row],[Estimação (horas)]]</f>
        <v>0.5</v>
      </c>
      <c r="X1182" s="114"/>
    </row>
    <row r="1183" spans="2:24" ht="17.7" hidden="1" customHeight="1">
      <c r="B1183" s="39" t="s">
        <v>26</v>
      </c>
      <c r="C1183" s="39" t="s">
        <v>26</v>
      </c>
      <c r="D1183" s="39" t="s">
        <v>1380</v>
      </c>
      <c r="E1183" s="39" t="s">
        <v>1381</v>
      </c>
      <c r="F1183" s="39" t="s">
        <v>380</v>
      </c>
      <c r="G1183" s="39" t="s">
        <v>389</v>
      </c>
      <c r="H1183" s="59" t="str">
        <f>Table1[[#This Row],[Tabela]]&amp;Table1[[#This Row],[Campo]]</f>
        <v>lt002_instrumentsstnbl_ctgry_txnmy</v>
      </c>
      <c r="I1183" s="2" t="s">
        <v>619</v>
      </c>
      <c r="J1183" s="45">
        <f>VLOOKUP(Table1[[#This Row],[Status]],Auxiliar!$B$16:$C$24,2,0)</f>
        <v>7</v>
      </c>
      <c r="K1183" s="45" t="s">
        <v>1267</v>
      </c>
      <c r="L1183" s="46" t="s">
        <v>1272</v>
      </c>
      <c r="M1183" s="21" t="s">
        <v>1273</v>
      </c>
      <c r="N1183" s="48">
        <v>45590</v>
      </c>
      <c r="O1183" s="21">
        <f>INDEX(Auxiliar!$D$5:$F$13,MATCH(Table1[[#This Row],[Tipologia_Testes]],Auxiliar!$B$5:$B$13,0),MATCH(Table1[[#This Row],[Complexidade]],Auxiliar!$D$4:$F$4,0))</f>
        <v>2</v>
      </c>
      <c r="P1183" s="43"/>
      <c r="Q1183" s="152"/>
      <c r="R1183" s="152">
        <v>45593</v>
      </c>
      <c r="S1183" s="152"/>
      <c r="T1183" s="152">
        <v>45593</v>
      </c>
      <c r="U1183" s="152">
        <v>45624</v>
      </c>
      <c r="V1183" s="152"/>
      <c r="W1183" s="2">
        <f>VLOOKUP(Table1[[#This Row],[Status]],Auxiliar!$B$16:$D$24,3,0)*Table1[[#This Row],[Estimação (horas)]]</f>
        <v>0.5</v>
      </c>
      <c r="X1183" s="114"/>
    </row>
    <row r="1184" spans="2:24" ht="17.7" hidden="1" customHeight="1">
      <c r="B1184" s="39" t="s">
        <v>26</v>
      </c>
      <c r="C1184" s="39" t="s">
        <v>26</v>
      </c>
      <c r="D1184" s="39" t="s">
        <v>1380</v>
      </c>
      <c r="E1184" s="39" t="s">
        <v>1381</v>
      </c>
      <c r="F1184" s="39" t="s">
        <v>380</v>
      </c>
      <c r="G1184" s="39" t="s">
        <v>389</v>
      </c>
      <c r="H1184" s="59" t="str">
        <f>Table1[[#This Row],[Tabela]]&amp;Table1[[#This Row],[Campo]]</f>
        <v>lt002_instrumentsstnbl_ctgry_txnmy</v>
      </c>
      <c r="I1184" s="2" t="s">
        <v>619</v>
      </c>
      <c r="J1184" s="45">
        <f>VLOOKUP(Table1[[#This Row],[Status]],Auxiliar!$B$16:$C$24,2,0)</f>
        <v>7</v>
      </c>
      <c r="K1184" s="45" t="s">
        <v>1269</v>
      </c>
      <c r="L1184" s="46" t="s">
        <v>1272</v>
      </c>
      <c r="M1184" s="21" t="s">
        <v>1273</v>
      </c>
      <c r="N1184" s="48">
        <v>45590</v>
      </c>
      <c r="O1184" s="21">
        <f>INDEX(Auxiliar!$D$5:$F$13,MATCH(Table1[[#This Row],[Tipologia_Testes]],Auxiliar!$B$5:$B$13,0),MATCH(Table1[[#This Row],[Complexidade]],Auxiliar!$D$4:$F$4,0))</f>
        <v>0.1</v>
      </c>
      <c r="P1184" s="43"/>
      <c r="Q1184" s="152"/>
      <c r="R1184" s="152">
        <v>45593</v>
      </c>
      <c r="S1184" s="152"/>
      <c r="T1184" s="152">
        <v>45593</v>
      </c>
      <c r="U1184" s="152">
        <v>45624</v>
      </c>
      <c r="V1184" s="152"/>
      <c r="W1184" s="2">
        <f>VLOOKUP(Table1[[#This Row],[Status]],Auxiliar!$B$16:$D$24,3,0)*Table1[[#This Row],[Estimação (horas)]]</f>
        <v>2.5000000000000001E-2</v>
      </c>
      <c r="X1184" s="114"/>
    </row>
    <row r="1185" spans="2:24" ht="17.7" hidden="1" customHeight="1">
      <c r="B1185" s="39" t="s">
        <v>26</v>
      </c>
      <c r="C1185" s="39" t="s">
        <v>26</v>
      </c>
      <c r="D1185" s="2" t="s">
        <v>38</v>
      </c>
      <c r="E1185" s="40" t="s">
        <v>38</v>
      </c>
      <c r="F1185" s="40" t="s">
        <v>390</v>
      </c>
      <c r="G1185" s="40" t="s">
        <v>391</v>
      </c>
      <c r="H1185" s="60" t="str">
        <f>Table1[[#This Row],[Tabela]]&amp;Table1[[#This Row],[Campo]]</f>
        <v>lt825_mthd_usd_instrmntambito</v>
      </c>
      <c r="I1185" s="2" t="s">
        <v>619</v>
      </c>
      <c r="J1185" s="45">
        <f>VLOOKUP(Table1[[#This Row],[Status]],Auxiliar!$B$16:$C$24,2,0)</f>
        <v>7</v>
      </c>
      <c r="K1185" s="45" t="s">
        <v>1266</v>
      </c>
      <c r="L1185" s="46" t="s">
        <v>1272</v>
      </c>
      <c r="M1185" s="21" t="s">
        <v>1273</v>
      </c>
      <c r="N1185" s="48">
        <v>45596</v>
      </c>
      <c r="O1185" s="21">
        <f>INDEX(Auxiliar!$D$5:$F$13,MATCH(Table1[[#This Row],[Tipologia_Testes]],Auxiliar!$B$5:$B$13,0),MATCH(Table1[[#This Row],[Complexidade]],Auxiliar!$D$4:$F$4,0))</f>
        <v>2</v>
      </c>
      <c r="P1185" s="43"/>
      <c r="Q1185" s="152"/>
      <c r="R1185" s="152">
        <v>45593</v>
      </c>
      <c r="S1185" s="152"/>
      <c r="T1185" s="152">
        <v>45593</v>
      </c>
      <c r="U1185" s="152">
        <v>45611</v>
      </c>
      <c r="V1185" s="152"/>
      <c r="W1185" s="2">
        <f>VLOOKUP(Table1[[#This Row],[Status]],Auxiliar!$B$16:$D$24,3,0)*Table1[[#This Row],[Estimação (horas)]]</f>
        <v>0.5</v>
      </c>
      <c r="X1185" s="114"/>
    </row>
    <row r="1186" spans="2:24" ht="17.7" hidden="1" customHeight="1">
      <c r="B1186" s="39" t="s">
        <v>26</v>
      </c>
      <c r="C1186" s="39" t="s">
        <v>26</v>
      </c>
      <c r="D1186" s="2" t="s">
        <v>38</v>
      </c>
      <c r="E1186" s="39" t="s">
        <v>38</v>
      </c>
      <c r="F1186" s="39" t="s">
        <v>390</v>
      </c>
      <c r="G1186" s="39" t="s">
        <v>391</v>
      </c>
      <c r="H1186" s="59" t="str">
        <f>Table1[[#This Row],[Tabela]]&amp;Table1[[#This Row],[Campo]]</f>
        <v>lt825_mthd_usd_instrmntambito</v>
      </c>
      <c r="I1186" s="2" t="s">
        <v>619</v>
      </c>
      <c r="J1186" s="45">
        <f>VLOOKUP(Table1[[#This Row],[Status]],Auxiliar!$B$16:$C$24,2,0)</f>
        <v>7</v>
      </c>
      <c r="K1186" s="45" t="s">
        <v>1267</v>
      </c>
      <c r="L1186" s="46" t="s">
        <v>1272</v>
      </c>
      <c r="M1186" s="21" t="s">
        <v>1273</v>
      </c>
      <c r="N1186" s="48">
        <v>45596</v>
      </c>
      <c r="O1186" s="21">
        <f>INDEX(Auxiliar!$D$5:$F$13,MATCH(Table1[[#This Row],[Tipologia_Testes]],Auxiliar!$B$5:$B$13,0),MATCH(Table1[[#This Row],[Complexidade]],Auxiliar!$D$4:$F$4,0))</f>
        <v>2</v>
      </c>
      <c r="P1186" s="43"/>
      <c r="Q1186" s="152"/>
      <c r="R1186" s="152">
        <v>45593</v>
      </c>
      <c r="S1186" s="152"/>
      <c r="T1186" s="152">
        <v>45593</v>
      </c>
      <c r="U1186" s="152">
        <v>45611</v>
      </c>
      <c r="V1186" s="152"/>
      <c r="W1186" s="2">
        <f>VLOOKUP(Table1[[#This Row],[Status]],Auxiliar!$B$16:$D$24,3,0)*Table1[[#This Row],[Estimação (horas)]]</f>
        <v>0.5</v>
      </c>
      <c r="X1186" s="114"/>
    </row>
    <row r="1187" spans="2:24" ht="17.7" hidden="1" customHeight="1">
      <c r="B1187" s="39" t="s">
        <v>26</v>
      </c>
      <c r="C1187" s="39" t="s">
        <v>26</v>
      </c>
      <c r="D1187" s="2" t="s">
        <v>38</v>
      </c>
      <c r="E1187" s="39" t="s">
        <v>38</v>
      </c>
      <c r="F1187" s="39" t="s">
        <v>390</v>
      </c>
      <c r="G1187" s="39" t="s">
        <v>391</v>
      </c>
      <c r="H1187" s="59" t="str">
        <f>Table1[[#This Row],[Tabela]]&amp;Table1[[#This Row],[Campo]]</f>
        <v>lt825_mthd_usd_instrmntambito</v>
      </c>
      <c r="I1187" s="2" t="s">
        <v>619</v>
      </c>
      <c r="J1187" s="45">
        <f>VLOOKUP(Table1[[#This Row],[Status]],Auxiliar!$B$16:$C$24,2,0)</f>
        <v>7</v>
      </c>
      <c r="K1187" s="45" t="s">
        <v>1269</v>
      </c>
      <c r="L1187" s="46" t="s">
        <v>1272</v>
      </c>
      <c r="M1187" s="21" t="s">
        <v>1273</v>
      </c>
      <c r="N1187" s="48">
        <v>45596</v>
      </c>
      <c r="O1187" s="21">
        <f>INDEX(Auxiliar!$D$5:$F$13,MATCH(Table1[[#This Row],[Tipologia_Testes]],Auxiliar!$B$5:$B$13,0),MATCH(Table1[[#This Row],[Complexidade]],Auxiliar!$D$4:$F$4,0))</f>
        <v>0.1</v>
      </c>
      <c r="P1187" s="43"/>
      <c r="Q1187" s="152"/>
      <c r="R1187" s="152">
        <v>45593</v>
      </c>
      <c r="S1187" s="152"/>
      <c r="T1187" s="152">
        <v>45593</v>
      </c>
      <c r="U1187" s="152">
        <v>45611</v>
      </c>
      <c r="V1187" s="152"/>
      <c r="W1187" s="2">
        <f>VLOOKUP(Table1[[#This Row],[Status]],Auxiliar!$B$16:$D$24,3,0)*Table1[[#This Row],[Estimação (horas)]]</f>
        <v>2.5000000000000001E-2</v>
      </c>
      <c r="X1187" s="114"/>
    </row>
    <row r="1188" spans="2:24" ht="17.7" hidden="1" customHeight="1">
      <c r="B1188" s="39" t="s">
        <v>26</v>
      </c>
      <c r="C1188" s="39" t="s">
        <v>26</v>
      </c>
      <c r="D1188" s="2" t="s">
        <v>38</v>
      </c>
      <c r="E1188" s="40" t="s">
        <v>38</v>
      </c>
      <c r="F1188" s="40" t="s">
        <v>390</v>
      </c>
      <c r="G1188" s="40" t="s">
        <v>208</v>
      </c>
      <c r="H1188" s="60" t="str">
        <f>Table1[[#This Row],[Tabela]]&amp;Table1[[#This Row],[Campo]]</f>
        <v>lt825_mthd_usd_instrmntref_date</v>
      </c>
      <c r="I1188" s="2" t="s">
        <v>619</v>
      </c>
      <c r="J1188" s="45">
        <f>VLOOKUP(Table1[[#This Row],[Status]],Auxiliar!$B$16:$C$24,2,0)</f>
        <v>7</v>
      </c>
      <c r="K1188" s="45" t="s">
        <v>1266</v>
      </c>
      <c r="L1188" s="46" t="s">
        <v>1272</v>
      </c>
      <c r="M1188" s="21" t="s">
        <v>1273</v>
      </c>
      <c r="N1188" s="48">
        <v>45596</v>
      </c>
      <c r="O1188" s="21">
        <f>INDEX(Auxiliar!$D$5:$F$13,MATCH(Table1[[#This Row],[Tipologia_Testes]],Auxiliar!$B$5:$B$13,0),MATCH(Table1[[#This Row],[Complexidade]],Auxiliar!$D$4:$F$4,0))</f>
        <v>2</v>
      </c>
      <c r="P1188" s="43"/>
      <c r="Q1188" s="152"/>
      <c r="R1188" s="152">
        <v>45593</v>
      </c>
      <c r="S1188" s="152"/>
      <c r="T1188" s="152">
        <v>45593</v>
      </c>
      <c r="U1188" s="152">
        <v>45611</v>
      </c>
      <c r="V1188" s="152"/>
      <c r="W1188" s="2">
        <f>VLOOKUP(Table1[[#This Row],[Status]],Auxiliar!$B$16:$D$24,3,0)*Table1[[#This Row],[Estimação (horas)]]</f>
        <v>0.5</v>
      </c>
      <c r="X1188" s="114"/>
    </row>
    <row r="1189" spans="2:24" ht="17.7" hidden="1" customHeight="1">
      <c r="B1189" s="39" t="s">
        <v>26</v>
      </c>
      <c r="C1189" s="39" t="s">
        <v>26</v>
      </c>
      <c r="D1189" s="2" t="s">
        <v>38</v>
      </c>
      <c r="E1189" s="39" t="s">
        <v>38</v>
      </c>
      <c r="F1189" s="39" t="s">
        <v>390</v>
      </c>
      <c r="G1189" s="39" t="s">
        <v>208</v>
      </c>
      <c r="H1189" s="59" t="str">
        <f>Table1[[#This Row],[Tabela]]&amp;Table1[[#This Row],[Campo]]</f>
        <v>lt825_mthd_usd_instrmntref_date</v>
      </c>
      <c r="I1189" s="2" t="s">
        <v>619</v>
      </c>
      <c r="J1189" s="45">
        <f>VLOOKUP(Table1[[#This Row],[Status]],Auxiliar!$B$16:$C$24,2,0)</f>
        <v>7</v>
      </c>
      <c r="K1189" s="45" t="s">
        <v>1267</v>
      </c>
      <c r="L1189" s="46" t="s">
        <v>1272</v>
      </c>
      <c r="M1189" s="21" t="s">
        <v>1273</v>
      </c>
      <c r="N1189" s="48">
        <v>45596</v>
      </c>
      <c r="O1189" s="21">
        <f>INDEX(Auxiliar!$D$5:$F$13,MATCH(Table1[[#This Row],[Tipologia_Testes]],Auxiliar!$B$5:$B$13,0),MATCH(Table1[[#This Row],[Complexidade]],Auxiliar!$D$4:$F$4,0))</f>
        <v>2</v>
      </c>
      <c r="P1189" s="43"/>
      <c r="Q1189" s="152"/>
      <c r="R1189" s="152">
        <v>45593</v>
      </c>
      <c r="S1189" s="152"/>
      <c r="T1189" s="152">
        <v>45593</v>
      </c>
      <c r="U1189" s="152">
        <v>45611</v>
      </c>
      <c r="V1189" s="152"/>
      <c r="W1189" s="2">
        <f>VLOOKUP(Table1[[#This Row],[Status]],Auxiliar!$B$16:$D$24,3,0)*Table1[[#This Row],[Estimação (horas)]]</f>
        <v>0.5</v>
      </c>
      <c r="X1189" s="114"/>
    </row>
    <row r="1190" spans="2:24" ht="17.7" hidden="1" customHeight="1">
      <c r="B1190" s="39" t="s">
        <v>26</v>
      </c>
      <c r="C1190" s="39" t="s">
        <v>26</v>
      </c>
      <c r="D1190" s="2" t="s">
        <v>38</v>
      </c>
      <c r="E1190" s="39" t="s">
        <v>38</v>
      </c>
      <c r="F1190" s="39" t="s">
        <v>390</v>
      </c>
      <c r="G1190" s="39" t="s">
        <v>208</v>
      </c>
      <c r="H1190" s="59" t="str">
        <f>Table1[[#This Row],[Tabela]]&amp;Table1[[#This Row],[Campo]]</f>
        <v>lt825_mthd_usd_instrmntref_date</v>
      </c>
      <c r="I1190" s="2" t="s">
        <v>619</v>
      </c>
      <c r="J1190" s="45">
        <f>VLOOKUP(Table1[[#This Row],[Status]],Auxiliar!$B$16:$C$24,2,0)</f>
        <v>7</v>
      </c>
      <c r="K1190" s="45" t="s">
        <v>1269</v>
      </c>
      <c r="L1190" s="46" t="s">
        <v>1272</v>
      </c>
      <c r="M1190" s="21" t="s">
        <v>1273</v>
      </c>
      <c r="N1190" s="48">
        <v>45596</v>
      </c>
      <c r="O1190" s="21">
        <f>INDEX(Auxiliar!$D$5:$F$13,MATCH(Table1[[#This Row],[Tipologia_Testes]],Auxiliar!$B$5:$B$13,0),MATCH(Table1[[#This Row],[Complexidade]],Auxiliar!$D$4:$F$4,0))</f>
        <v>0.1</v>
      </c>
      <c r="P1190" s="43"/>
      <c r="Q1190" s="152"/>
      <c r="R1190" s="152">
        <v>45593</v>
      </c>
      <c r="S1190" s="152"/>
      <c r="T1190" s="152">
        <v>45593</v>
      </c>
      <c r="U1190" s="152">
        <v>45611</v>
      </c>
      <c r="V1190" s="152"/>
      <c r="W1190" s="2">
        <f>VLOOKUP(Table1[[#This Row],[Status]],Auxiliar!$B$16:$D$24,3,0)*Table1[[#This Row],[Estimação (horas)]]</f>
        <v>2.5000000000000001E-2</v>
      </c>
      <c r="X1190" s="114"/>
    </row>
    <row r="1191" spans="2:24" ht="17.7" hidden="1" customHeight="1">
      <c r="B1191" s="39" t="s">
        <v>26</v>
      </c>
      <c r="C1191" s="39" t="s">
        <v>26</v>
      </c>
      <c r="D1191" s="2" t="s">
        <v>38</v>
      </c>
      <c r="E1191" s="40" t="s">
        <v>38</v>
      </c>
      <c r="F1191" s="40" t="s">
        <v>390</v>
      </c>
      <c r="G1191" s="40" t="s">
        <v>211</v>
      </c>
      <c r="H1191" s="60" t="str">
        <f>Table1[[#This Row],[Tabela]]&amp;Table1[[#This Row],[Campo]]</f>
        <v>lt825_mthd_usd_instrmntordem</v>
      </c>
      <c r="I1191" s="2" t="s">
        <v>619</v>
      </c>
      <c r="J1191" s="45">
        <f>VLOOKUP(Table1[[#This Row],[Status]],Auxiliar!$B$16:$C$24,2,0)</f>
        <v>7</v>
      </c>
      <c r="K1191" s="45" t="s">
        <v>1266</v>
      </c>
      <c r="L1191" s="46" t="s">
        <v>1272</v>
      </c>
      <c r="M1191" s="21" t="s">
        <v>1273</v>
      </c>
      <c r="N1191" s="48">
        <v>45596</v>
      </c>
      <c r="O1191" s="21">
        <f>INDEX(Auxiliar!$D$5:$F$13,MATCH(Table1[[#This Row],[Tipologia_Testes]],Auxiliar!$B$5:$B$13,0),MATCH(Table1[[#This Row],[Complexidade]],Auxiliar!$D$4:$F$4,0))</f>
        <v>2</v>
      </c>
      <c r="P1191" s="43"/>
      <c r="Q1191" s="152"/>
      <c r="R1191" s="152">
        <v>45593</v>
      </c>
      <c r="S1191" s="152"/>
      <c r="T1191" s="152">
        <v>45593</v>
      </c>
      <c r="U1191" s="152">
        <v>45611</v>
      </c>
      <c r="V1191" s="152"/>
      <c r="W1191" s="2">
        <f>VLOOKUP(Table1[[#This Row],[Status]],Auxiliar!$B$16:$D$24,3,0)*Table1[[#This Row],[Estimação (horas)]]</f>
        <v>0.5</v>
      </c>
      <c r="X1191" s="114"/>
    </row>
    <row r="1192" spans="2:24" ht="17.7" hidden="1" customHeight="1">
      <c r="B1192" s="39" t="s">
        <v>26</v>
      </c>
      <c r="C1192" s="39" t="s">
        <v>26</v>
      </c>
      <c r="D1192" s="2" t="s">
        <v>38</v>
      </c>
      <c r="E1192" s="39" t="s">
        <v>38</v>
      </c>
      <c r="F1192" s="39" t="s">
        <v>390</v>
      </c>
      <c r="G1192" s="39" t="s">
        <v>211</v>
      </c>
      <c r="H1192" s="59" t="str">
        <f>Table1[[#This Row],[Tabela]]&amp;Table1[[#This Row],[Campo]]</f>
        <v>lt825_mthd_usd_instrmntordem</v>
      </c>
      <c r="I1192" s="2" t="s">
        <v>619</v>
      </c>
      <c r="J1192" s="45">
        <f>VLOOKUP(Table1[[#This Row],[Status]],Auxiliar!$B$16:$C$24,2,0)</f>
        <v>7</v>
      </c>
      <c r="K1192" s="45" t="s">
        <v>1267</v>
      </c>
      <c r="L1192" s="46" t="s">
        <v>1272</v>
      </c>
      <c r="M1192" s="21" t="s">
        <v>1273</v>
      </c>
      <c r="N1192" s="48">
        <v>45596</v>
      </c>
      <c r="O1192" s="21">
        <f>INDEX(Auxiliar!$D$5:$F$13,MATCH(Table1[[#This Row],[Tipologia_Testes]],Auxiliar!$B$5:$B$13,0),MATCH(Table1[[#This Row],[Complexidade]],Auxiliar!$D$4:$F$4,0))</f>
        <v>2</v>
      </c>
      <c r="P1192" s="43"/>
      <c r="Q1192" s="152"/>
      <c r="R1192" s="152">
        <v>45593</v>
      </c>
      <c r="S1192" s="152"/>
      <c r="T1192" s="152">
        <v>45593</v>
      </c>
      <c r="U1192" s="152">
        <v>45611</v>
      </c>
      <c r="V1192" s="152"/>
      <c r="W1192" s="2">
        <f>VLOOKUP(Table1[[#This Row],[Status]],Auxiliar!$B$16:$D$24,3,0)*Table1[[#This Row],[Estimação (horas)]]</f>
        <v>0.5</v>
      </c>
      <c r="X1192" s="114"/>
    </row>
    <row r="1193" spans="2:24" ht="17.7" hidden="1" customHeight="1">
      <c r="B1193" s="39" t="s">
        <v>26</v>
      </c>
      <c r="C1193" s="39" t="s">
        <v>26</v>
      </c>
      <c r="D1193" s="2" t="s">
        <v>38</v>
      </c>
      <c r="E1193" s="39" t="s">
        <v>38</v>
      </c>
      <c r="F1193" s="39" t="s">
        <v>390</v>
      </c>
      <c r="G1193" s="39" t="s">
        <v>211</v>
      </c>
      <c r="H1193" s="59" t="str">
        <f>Table1[[#This Row],[Tabela]]&amp;Table1[[#This Row],[Campo]]</f>
        <v>lt825_mthd_usd_instrmntordem</v>
      </c>
      <c r="I1193" s="2" t="s">
        <v>619</v>
      </c>
      <c r="J1193" s="45">
        <f>VLOOKUP(Table1[[#This Row],[Status]],Auxiliar!$B$16:$C$24,2,0)</f>
        <v>7</v>
      </c>
      <c r="K1193" s="45" t="s">
        <v>1269</v>
      </c>
      <c r="L1193" s="46" t="s">
        <v>1272</v>
      </c>
      <c r="M1193" s="21" t="s">
        <v>1273</v>
      </c>
      <c r="N1193" s="48">
        <v>45596</v>
      </c>
      <c r="O1193" s="21">
        <f>INDEX(Auxiliar!$D$5:$F$13,MATCH(Table1[[#This Row],[Tipologia_Testes]],Auxiliar!$B$5:$B$13,0),MATCH(Table1[[#This Row],[Complexidade]],Auxiliar!$D$4:$F$4,0))</f>
        <v>0.1</v>
      </c>
      <c r="P1193" s="43"/>
      <c r="Q1193" s="152"/>
      <c r="R1193" s="152">
        <v>45593</v>
      </c>
      <c r="S1193" s="152"/>
      <c r="T1193" s="152">
        <v>45593</v>
      </c>
      <c r="U1193" s="152">
        <v>45611</v>
      </c>
      <c r="V1193" s="152"/>
      <c r="W1193" s="2">
        <f>VLOOKUP(Table1[[#This Row],[Status]],Auxiliar!$B$16:$D$24,3,0)*Table1[[#This Row],[Estimação (horas)]]</f>
        <v>2.5000000000000001E-2</v>
      </c>
      <c r="X1193" s="114"/>
    </row>
    <row r="1194" spans="2:24" ht="17.7" hidden="1" customHeight="1">
      <c r="B1194" s="39" t="s">
        <v>26</v>
      </c>
      <c r="C1194" s="39" t="s">
        <v>26</v>
      </c>
      <c r="D1194" s="2" t="s">
        <v>38</v>
      </c>
      <c r="E1194" s="40" t="s">
        <v>38</v>
      </c>
      <c r="F1194" s="40" t="s">
        <v>390</v>
      </c>
      <c r="G1194" s="40" t="s">
        <v>392</v>
      </c>
      <c r="H1194" s="60" t="str">
        <f>Table1[[#This Row],[Tabela]]&amp;Table1[[#This Row],[Campo]]</f>
        <v>lt825_mthd_usd_instrmnttabela</v>
      </c>
      <c r="I1194" s="2" t="s">
        <v>619</v>
      </c>
      <c r="J1194" s="45">
        <f>VLOOKUP(Table1[[#This Row],[Status]],Auxiliar!$B$16:$C$24,2,0)</f>
        <v>7</v>
      </c>
      <c r="K1194" s="45" t="s">
        <v>1266</v>
      </c>
      <c r="L1194" s="46" t="s">
        <v>1272</v>
      </c>
      <c r="M1194" s="21" t="s">
        <v>1273</v>
      </c>
      <c r="N1194" s="48">
        <v>45596</v>
      </c>
      <c r="O1194" s="21">
        <f>INDEX(Auxiliar!$D$5:$F$13,MATCH(Table1[[#This Row],[Tipologia_Testes]],Auxiliar!$B$5:$B$13,0),MATCH(Table1[[#This Row],[Complexidade]],Auxiliar!$D$4:$F$4,0))</f>
        <v>2</v>
      </c>
      <c r="P1194" s="43"/>
      <c r="Q1194" s="152"/>
      <c r="R1194" s="152">
        <v>45593</v>
      </c>
      <c r="S1194" s="152"/>
      <c r="T1194" s="152">
        <v>45593</v>
      </c>
      <c r="U1194" s="152">
        <v>45611</v>
      </c>
      <c r="V1194" s="152"/>
      <c r="W1194" s="2">
        <f>VLOOKUP(Table1[[#This Row],[Status]],Auxiliar!$B$16:$D$24,3,0)*Table1[[#This Row],[Estimação (horas)]]</f>
        <v>0.5</v>
      </c>
      <c r="X1194" s="114"/>
    </row>
    <row r="1195" spans="2:24" ht="17.7" hidden="1" customHeight="1">
      <c r="B1195" s="39" t="s">
        <v>26</v>
      </c>
      <c r="C1195" s="39" t="s">
        <v>26</v>
      </c>
      <c r="D1195" s="2" t="s">
        <v>38</v>
      </c>
      <c r="E1195" s="39" t="s">
        <v>38</v>
      </c>
      <c r="F1195" s="39" t="s">
        <v>390</v>
      </c>
      <c r="G1195" s="39" t="s">
        <v>392</v>
      </c>
      <c r="H1195" s="59" t="str">
        <f>Table1[[#This Row],[Tabela]]&amp;Table1[[#This Row],[Campo]]</f>
        <v>lt825_mthd_usd_instrmnttabela</v>
      </c>
      <c r="I1195" s="2" t="s">
        <v>619</v>
      </c>
      <c r="J1195" s="45">
        <f>VLOOKUP(Table1[[#This Row],[Status]],Auxiliar!$B$16:$C$24,2,0)</f>
        <v>7</v>
      </c>
      <c r="K1195" s="45" t="s">
        <v>1267</v>
      </c>
      <c r="L1195" s="46" t="s">
        <v>1272</v>
      </c>
      <c r="M1195" s="21" t="s">
        <v>1273</v>
      </c>
      <c r="N1195" s="48">
        <v>45596</v>
      </c>
      <c r="O1195" s="21">
        <f>INDEX(Auxiliar!$D$5:$F$13,MATCH(Table1[[#This Row],[Tipologia_Testes]],Auxiliar!$B$5:$B$13,0),MATCH(Table1[[#This Row],[Complexidade]],Auxiliar!$D$4:$F$4,0))</f>
        <v>2</v>
      </c>
      <c r="P1195" s="43"/>
      <c r="Q1195" s="152"/>
      <c r="R1195" s="152">
        <v>45593</v>
      </c>
      <c r="S1195" s="152"/>
      <c r="T1195" s="152">
        <v>45593</v>
      </c>
      <c r="U1195" s="152">
        <v>45611</v>
      </c>
      <c r="V1195" s="152"/>
      <c r="W1195" s="2">
        <f>VLOOKUP(Table1[[#This Row],[Status]],Auxiliar!$B$16:$D$24,3,0)*Table1[[#This Row],[Estimação (horas)]]</f>
        <v>0.5</v>
      </c>
      <c r="X1195" s="114"/>
    </row>
    <row r="1196" spans="2:24" ht="17.7" hidden="1" customHeight="1">
      <c r="B1196" s="39" t="s">
        <v>26</v>
      </c>
      <c r="C1196" s="39" t="s">
        <v>26</v>
      </c>
      <c r="D1196" s="2" t="s">
        <v>38</v>
      </c>
      <c r="E1196" s="39" t="s">
        <v>38</v>
      </c>
      <c r="F1196" s="39" t="s">
        <v>390</v>
      </c>
      <c r="G1196" s="39" t="s">
        <v>392</v>
      </c>
      <c r="H1196" s="59" t="str">
        <f>Table1[[#This Row],[Tabela]]&amp;Table1[[#This Row],[Campo]]</f>
        <v>lt825_mthd_usd_instrmnttabela</v>
      </c>
      <c r="I1196" s="2" t="s">
        <v>619</v>
      </c>
      <c r="J1196" s="45">
        <f>VLOOKUP(Table1[[#This Row],[Status]],Auxiliar!$B$16:$C$24,2,0)</f>
        <v>7</v>
      </c>
      <c r="K1196" s="45" t="s">
        <v>1269</v>
      </c>
      <c r="L1196" s="46" t="s">
        <v>1272</v>
      </c>
      <c r="M1196" s="21" t="s">
        <v>1273</v>
      </c>
      <c r="N1196" s="48">
        <v>45596</v>
      </c>
      <c r="O1196" s="21">
        <f>INDEX(Auxiliar!$D$5:$F$13,MATCH(Table1[[#This Row],[Tipologia_Testes]],Auxiliar!$B$5:$B$13,0),MATCH(Table1[[#This Row],[Complexidade]],Auxiliar!$D$4:$F$4,0))</f>
        <v>0.1</v>
      </c>
      <c r="P1196" s="43"/>
      <c r="Q1196" s="152"/>
      <c r="R1196" s="152">
        <v>45593</v>
      </c>
      <c r="S1196" s="152"/>
      <c r="T1196" s="152">
        <v>45593</v>
      </c>
      <c r="U1196" s="152">
        <v>45611</v>
      </c>
      <c r="V1196" s="152"/>
      <c r="W1196" s="2">
        <f>VLOOKUP(Table1[[#This Row],[Status]],Auxiliar!$B$16:$D$24,3,0)*Table1[[#This Row],[Estimação (horas)]]</f>
        <v>2.5000000000000001E-2</v>
      </c>
      <c r="X1196" s="114"/>
    </row>
    <row r="1197" spans="2:24" ht="17.7" hidden="1" customHeight="1">
      <c r="B1197" s="39" t="s">
        <v>26</v>
      </c>
      <c r="C1197" s="39" t="s">
        <v>26</v>
      </c>
      <c r="D1197" s="2" t="s">
        <v>38</v>
      </c>
      <c r="E1197" s="40" t="s">
        <v>38</v>
      </c>
      <c r="F1197" s="40" t="s">
        <v>390</v>
      </c>
      <c r="G1197" s="38" t="s">
        <v>320</v>
      </c>
      <c r="H1197" s="60" t="str">
        <f>Table1[[#This Row],[Tabela]]&amp;Table1[[#This Row],[Campo]]</f>
        <v>lt825_mthd_usd_instrmntorigem_scp1_emss</v>
      </c>
      <c r="I1197" s="2" t="s">
        <v>619</v>
      </c>
      <c r="J1197" s="45">
        <f>VLOOKUP(Table1[[#This Row],[Status]],Auxiliar!$B$16:$C$24,2,0)</f>
        <v>7</v>
      </c>
      <c r="K1197" s="45" t="s">
        <v>1266</v>
      </c>
      <c r="L1197" s="46" t="s">
        <v>1272</v>
      </c>
      <c r="M1197" s="21" t="s">
        <v>1273</v>
      </c>
      <c r="N1197" s="48">
        <v>45596</v>
      </c>
      <c r="O1197" s="21">
        <f>INDEX(Auxiliar!$D$5:$F$13,MATCH(Table1[[#This Row],[Tipologia_Testes]],Auxiliar!$B$5:$B$13,0),MATCH(Table1[[#This Row],[Complexidade]],Auxiliar!$D$4:$F$4,0))</f>
        <v>2</v>
      </c>
      <c r="P1197" s="43"/>
      <c r="Q1197" s="152"/>
      <c r="R1197" s="152">
        <v>45593</v>
      </c>
      <c r="S1197" s="152"/>
      <c r="T1197" s="152">
        <v>45593</v>
      </c>
      <c r="U1197" s="152">
        <v>45611</v>
      </c>
      <c r="V1197" s="152"/>
      <c r="W1197" s="2">
        <f>VLOOKUP(Table1[[#This Row],[Status]],Auxiliar!$B$16:$D$24,3,0)*Table1[[#This Row],[Estimação (horas)]]</f>
        <v>0.5</v>
      </c>
      <c r="X1197" s="114"/>
    </row>
    <row r="1198" spans="2:24" ht="17.7" hidden="1" customHeight="1">
      <c r="B1198" s="39" t="s">
        <v>26</v>
      </c>
      <c r="C1198" s="39" t="s">
        <v>26</v>
      </c>
      <c r="D1198" s="2" t="s">
        <v>38</v>
      </c>
      <c r="E1198" s="39" t="s">
        <v>38</v>
      </c>
      <c r="F1198" s="39" t="s">
        <v>390</v>
      </c>
      <c r="G1198" s="39" t="s">
        <v>320</v>
      </c>
      <c r="H1198" s="59" t="str">
        <f>Table1[[#This Row],[Tabela]]&amp;Table1[[#This Row],[Campo]]</f>
        <v>lt825_mthd_usd_instrmntorigem_scp1_emss</v>
      </c>
      <c r="I1198" s="2" t="s">
        <v>619</v>
      </c>
      <c r="J1198" s="45">
        <f>VLOOKUP(Table1[[#This Row],[Status]],Auxiliar!$B$16:$C$24,2,0)</f>
        <v>7</v>
      </c>
      <c r="K1198" s="45" t="s">
        <v>1267</v>
      </c>
      <c r="L1198" s="46" t="s">
        <v>1272</v>
      </c>
      <c r="M1198" s="21" t="s">
        <v>1273</v>
      </c>
      <c r="N1198" s="48">
        <v>45596</v>
      </c>
      <c r="O1198" s="21">
        <f>INDEX(Auxiliar!$D$5:$F$13,MATCH(Table1[[#This Row],[Tipologia_Testes]],Auxiliar!$B$5:$B$13,0),MATCH(Table1[[#This Row],[Complexidade]],Auxiliar!$D$4:$F$4,0))</f>
        <v>2</v>
      </c>
      <c r="P1198" s="43"/>
      <c r="Q1198" s="152"/>
      <c r="R1198" s="152">
        <v>45593</v>
      </c>
      <c r="S1198" s="152"/>
      <c r="T1198" s="152">
        <v>45593</v>
      </c>
      <c r="U1198" s="152">
        <v>45611</v>
      </c>
      <c r="V1198" s="152"/>
      <c r="W1198" s="2">
        <f>VLOOKUP(Table1[[#This Row],[Status]],Auxiliar!$B$16:$D$24,3,0)*Table1[[#This Row],[Estimação (horas)]]</f>
        <v>0.5</v>
      </c>
      <c r="X1198" s="114"/>
    </row>
    <row r="1199" spans="2:24" ht="17.7" hidden="1" customHeight="1">
      <c r="B1199" s="39" t="s">
        <v>26</v>
      </c>
      <c r="C1199" s="39" t="s">
        <v>26</v>
      </c>
      <c r="D1199" s="2" t="s">
        <v>38</v>
      </c>
      <c r="E1199" s="39" t="s">
        <v>38</v>
      </c>
      <c r="F1199" s="39" t="s">
        <v>390</v>
      </c>
      <c r="G1199" s="39" t="s">
        <v>320</v>
      </c>
      <c r="H1199" s="59" t="str">
        <f>Table1[[#This Row],[Tabela]]&amp;Table1[[#This Row],[Campo]]</f>
        <v>lt825_mthd_usd_instrmntorigem_scp1_emss</v>
      </c>
      <c r="I1199" s="2" t="s">
        <v>619</v>
      </c>
      <c r="J1199" s="45">
        <f>VLOOKUP(Table1[[#This Row],[Status]],Auxiliar!$B$16:$C$24,2,0)</f>
        <v>7</v>
      </c>
      <c r="K1199" s="45" t="s">
        <v>1269</v>
      </c>
      <c r="L1199" s="46" t="s">
        <v>1272</v>
      </c>
      <c r="M1199" s="21" t="s">
        <v>1273</v>
      </c>
      <c r="N1199" s="48">
        <v>45596</v>
      </c>
      <c r="O1199" s="21">
        <f>INDEX(Auxiliar!$D$5:$F$13,MATCH(Table1[[#This Row],[Tipologia_Testes]],Auxiliar!$B$5:$B$13,0),MATCH(Table1[[#This Row],[Complexidade]],Auxiliar!$D$4:$F$4,0))</f>
        <v>0.1</v>
      </c>
      <c r="P1199" s="43"/>
      <c r="Q1199" s="152"/>
      <c r="R1199" s="152">
        <v>45593</v>
      </c>
      <c r="S1199" s="152"/>
      <c r="T1199" s="152">
        <v>45593</v>
      </c>
      <c r="U1199" s="152">
        <v>45611</v>
      </c>
      <c r="V1199" s="152"/>
      <c r="W1199" s="2">
        <f>VLOOKUP(Table1[[#This Row],[Status]],Auxiliar!$B$16:$D$24,3,0)*Table1[[#This Row],[Estimação (horas)]]</f>
        <v>2.5000000000000001E-2</v>
      </c>
      <c r="X1199" s="114"/>
    </row>
    <row r="1200" spans="2:24" ht="17.7" hidden="1" customHeight="1">
      <c r="B1200" s="39" t="s">
        <v>26</v>
      </c>
      <c r="C1200" s="39" t="s">
        <v>26</v>
      </c>
      <c r="D1200" s="2" t="s">
        <v>38</v>
      </c>
      <c r="E1200" s="40" t="s">
        <v>38</v>
      </c>
      <c r="F1200" s="40" t="s">
        <v>390</v>
      </c>
      <c r="G1200" s="38" t="s">
        <v>321</v>
      </c>
      <c r="H1200" s="60" t="str">
        <f>Table1[[#This Row],[Tabela]]&amp;Table1[[#This Row],[Campo]]</f>
        <v>lt825_mthd_usd_instrmntorigem_scp2_emss</v>
      </c>
      <c r="I1200" s="2" t="s">
        <v>619</v>
      </c>
      <c r="J1200" s="45">
        <f>VLOOKUP(Table1[[#This Row],[Status]],Auxiliar!$B$16:$C$24,2,0)</f>
        <v>7</v>
      </c>
      <c r="K1200" s="45" t="s">
        <v>1266</v>
      </c>
      <c r="L1200" s="46" t="s">
        <v>1272</v>
      </c>
      <c r="M1200" s="21" t="s">
        <v>1273</v>
      </c>
      <c r="N1200" s="48">
        <v>45596</v>
      </c>
      <c r="O1200" s="21">
        <f>INDEX(Auxiliar!$D$5:$F$13,MATCH(Table1[[#This Row],[Tipologia_Testes]],Auxiliar!$B$5:$B$13,0),MATCH(Table1[[#This Row],[Complexidade]],Auxiliar!$D$4:$F$4,0))</f>
        <v>2</v>
      </c>
      <c r="P1200" s="43"/>
      <c r="Q1200" s="152"/>
      <c r="R1200" s="152">
        <v>45593</v>
      </c>
      <c r="S1200" s="152"/>
      <c r="T1200" s="152">
        <v>45593</v>
      </c>
      <c r="U1200" s="152">
        <v>45611</v>
      </c>
      <c r="V1200" s="152"/>
      <c r="W1200" s="2">
        <f>VLOOKUP(Table1[[#This Row],[Status]],Auxiliar!$B$16:$D$24,3,0)*Table1[[#This Row],[Estimação (horas)]]</f>
        <v>0.5</v>
      </c>
      <c r="X1200" s="114"/>
    </row>
    <row r="1201" spans="2:24" ht="17.7" hidden="1" customHeight="1">
      <c r="B1201" s="39" t="s">
        <v>26</v>
      </c>
      <c r="C1201" s="39" t="s">
        <v>26</v>
      </c>
      <c r="D1201" s="2" t="s">
        <v>38</v>
      </c>
      <c r="E1201" s="39" t="s">
        <v>38</v>
      </c>
      <c r="F1201" s="39" t="s">
        <v>390</v>
      </c>
      <c r="G1201" s="39" t="s">
        <v>321</v>
      </c>
      <c r="H1201" s="59" t="str">
        <f>Table1[[#This Row],[Tabela]]&amp;Table1[[#This Row],[Campo]]</f>
        <v>lt825_mthd_usd_instrmntorigem_scp2_emss</v>
      </c>
      <c r="I1201" s="2" t="s">
        <v>619</v>
      </c>
      <c r="J1201" s="45">
        <f>VLOOKUP(Table1[[#This Row],[Status]],Auxiliar!$B$16:$C$24,2,0)</f>
        <v>7</v>
      </c>
      <c r="K1201" s="45" t="s">
        <v>1267</v>
      </c>
      <c r="L1201" s="46" t="s">
        <v>1272</v>
      </c>
      <c r="M1201" s="21" t="s">
        <v>1273</v>
      </c>
      <c r="N1201" s="48">
        <v>45596</v>
      </c>
      <c r="O1201" s="21">
        <f>INDEX(Auxiliar!$D$5:$F$13,MATCH(Table1[[#This Row],[Tipologia_Testes]],Auxiliar!$B$5:$B$13,0),MATCH(Table1[[#This Row],[Complexidade]],Auxiliar!$D$4:$F$4,0))</f>
        <v>2</v>
      </c>
      <c r="P1201" s="43"/>
      <c r="Q1201" s="152"/>
      <c r="R1201" s="152">
        <v>45593</v>
      </c>
      <c r="S1201" s="152"/>
      <c r="T1201" s="152">
        <v>45593</v>
      </c>
      <c r="U1201" s="152">
        <v>45611</v>
      </c>
      <c r="V1201" s="152"/>
      <c r="W1201" s="2">
        <f>VLOOKUP(Table1[[#This Row],[Status]],Auxiliar!$B$16:$D$24,3,0)*Table1[[#This Row],[Estimação (horas)]]</f>
        <v>0.5</v>
      </c>
      <c r="X1201" s="114"/>
    </row>
    <row r="1202" spans="2:24" ht="17.7" hidden="1" customHeight="1">
      <c r="B1202" s="39" t="s">
        <v>26</v>
      </c>
      <c r="C1202" s="39" t="s">
        <v>26</v>
      </c>
      <c r="D1202" s="2" t="s">
        <v>38</v>
      </c>
      <c r="E1202" s="39" t="s">
        <v>38</v>
      </c>
      <c r="F1202" s="39" t="s">
        <v>390</v>
      </c>
      <c r="G1202" s="39" t="s">
        <v>321</v>
      </c>
      <c r="H1202" s="59" t="str">
        <f>Table1[[#This Row],[Tabela]]&amp;Table1[[#This Row],[Campo]]</f>
        <v>lt825_mthd_usd_instrmntorigem_scp2_emss</v>
      </c>
      <c r="I1202" s="2" t="s">
        <v>619</v>
      </c>
      <c r="J1202" s="45">
        <f>VLOOKUP(Table1[[#This Row],[Status]],Auxiliar!$B$16:$C$24,2,0)</f>
        <v>7</v>
      </c>
      <c r="K1202" s="45" t="s">
        <v>1269</v>
      </c>
      <c r="L1202" s="46" t="s">
        <v>1272</v>
      </c>
      <c r="M1202" s="21" t="s">
        <v>1273</v>
      </c>
      <c r="N1202" s="48">
        <v>45596</v>
      </c>
      <c r="O1202" s="21">
        <f>INDEX(Auxiliar!$D$5:$F$13,MATCH(Table1[[#This Row],[Tipologia_Testes]],Auxiliar!$B$5:$B$13,0),MATCH(Table1[[#This Row],[Complexidade]],Auxiliar!$D$4:$F$4,0))</f>
        <v>0.1</v>
      </c>
      <c r="P1202" s="43"/>
      <c r="Q1202" s="152"/>
      <c r="R1202" s="152">
        <v>45593</v>
      </c>
      <c r="S1202" s="152"/>
      <c r="T1202" s="152">
        <v>45593</v>
      </c>
      <c r="U1202" s="152">
        <v>45611</v>
      </c>
      <c r="V1202" s="152"/>
      <c r="W1202" s="2">
        <f>VLOOKUP(Table1[[#This Row],[Status]],Auxiliar!$B$16:$D$24,3,0)*Table1[[#This Row],[Estimação (horas)]]</f>
        <v>2.5000000000000001E-2</v>
      </c>
      <c r="X1202" s="114"/>
    </row>
    <row r="1203" spans="2:24" ht="17.7" hidden="1" customHeight="1">
      <c r="B1203" s="39" t="s">
        <v>26</v>
      </c>
      <c r="C1203" s="39" t="s">
        <v>26</v>
      </c>
      <c r="D1203" s="2" t="s">
        <v>38</v>
      </c>
      <c r="E1203" s="40" t="s">
        <v>38</v>
      </c>
      <c r="F1203" s="40" t="s">
        <v>390</v>
      </c>
      <c r="G1203" s="38" t="s">
        <v>322</v>
      </c>
      <c r="H1203" s="60" t="str">
        <f>Table1[[#This Row],[Tabela]]&amp;Table1[[#This Row],[Campo]]</f>
        <v>lt825_mthd_usd_instrmntorigem_scp3_emss</v>
      </c>
      <c r="I1203" s="2" t="s">
        <v>619</v>
      </c>
      <c r="J1203" s="45">
        <f>VLOOKUP(Table1[[#This Row],[Status]],Auxiliar!$B$16:$C$24,2,0)</f>
        <v>7</v>
      </c>
      <c r="K1203" s="45" t="s">
        <v>1266</v>
      </c>
      <c r="L1203" s="46" t="s">
        <v>1272</v>
      </c>
      <c r="M1203" s="21" t="s">
        <v>1273</v>
      </c>
      <c r="N1203" s="48">
        <v>45596</v>
      </c>
      <c r="O1203" s="21">
        <f>INDEX(Auxiliar!$D$5:$F$13,MATCH(Table1[[#This Row],[Tipologia_Testes]],Auxiliar!$B$5:$B$13,0),MATCH(Table1[[#This Row],[Complexidade]],Auxiliar!$D$4:$F$4,0))</f>
        <v>2</v>
      </c>
      <c r="P1203" s="43"/>
      <c r="Q1203" s="152"/>
      <c r="R1203" s="152">
        <v>45593</v>
      </c>
      <c r="S1203" s="152"/>
      <c r="T1203" s="152">
        <v>45593</v>
      </c>
      <c r="U1203" s="152">
        <v>45611</v>
      </c>
      <c r="V1203" s="152"/>
      <c r="W1203" s="2">
        <f>VLOOKUP(Table1[[#This Row],[Status]],Auxiliar!$B$16:$D$24,3,0)*Table1[[#This Row],[Estimação (horas)]]</f>
        <v>0.5</v>
      </c>
      <c r="X1203" s="114"/>
    </row>
    <row r="1204" spans="2:24" ht="17.7" hidden="1" customHeight="1">
      <c r="B1204" s="39" t="s">
        <v>26</v>
      </c>
      <c r="C1204" s="39" t="s">
        <v>26</v>
      </c>
      <c r="D1204" s="2" t="s">
        <v>38</v>
      </c>
      <c r="E1204" s="39" t="s">
        <v>38</v>
      </c>
      <c r="F1204" s="39" t="s">
        <v>390</v>
      </c>
      <c r="G1204" s="39" t="s">
        <v>322</v>
      </c>
      <c r="H1204" s="59" t="str">
        <f>Table1[[#This Row],[Tabela]]&amp;Table1[[#This Row],[Campo]]</f>
        <v>lt825_mthd_usd_instrmntorigem_scp3_emss</v>
      </c>
      <c r="I1204" s="2" t="s">
        <v>619</v>
      </c>
      <c r="J1204" s="45">
        <f>VLOOKUP(Table1[[#This Row],[Status]],Auxiliar!$B$16:$C$24,2,0)</f>
        <v>7</v>
      </c>
      <c r="K1204" s="45" t="s">
        <v>1267</v>
      </c>
      <c r="L1204" s="46" t="s">
        <v>1272</v>
      </c>
      <c r="M1204" s="21" t="s">
        <v>1273</v>
      </c>
      <c r="N1204" s="48">
        <v>45596</v>
      </c>
      <c r="O1204" s="21">
        <f>INDEX(Auxiliar!$D$5:$F$13,MATCH(Table1[[#This Row],[Tipologia_Testes]],Auxiliar!$B$5:$B$13,0),MATCH(Table1[[#This Row],[Complexidade]],Auxiliar!$D$4:$F$4,0))</f>
        <v>2</v>
      </c>
      <c r="P1204" s="43"/>
      <c r="Q1204" s="152"/>
      <c r="R1204" s="152">
        <v>45593</v>
      </c>
      <c r="S1204" s="152"/>
      <c r="T1204" s="152">
        <v>45593</v>
      </c>
      <c r="U1204" s="152">
        <v>45611</v>
      </c>
      <c r="V1204" s="152"/>
      <c r="W1204" s="2">
        <f>VLOOKUP(Table1[[#This Row],[Status]],Auxiliar!$B$16:$D$24,3,0)*Table1[[#This Row],[Estimação (horas)]]</f>
        <v>0.5</v>
      </c>
      <c r="X1204" s="114"/>
    </row>
    <row r="1205" spans="2:24" ht="17.7" hidden="1" customHeight="1">
      <c r="B1205" s="39" t="s">
        <v>26</v>
      </c>
      <c r="C1205" s="39" t="s">
        <v>26</v>
      </c>
      <c r="D1205" s="2" t="s">
        <v>38</v>
      </c>
      <c r="E1205" s="39" t="s">
        <v>38</v>
      </c>
      <c r="F1205" s="39" t="s">
        <v>390</v>
      </c>
      <c r="G1205" s="39" t="s">
        <v>322</v>
      </c>
      <c r="H1205" s="59" t="str">
        <f>Table1[[#This Row],[Tabela]]&amp;Table1[[#This Row],[Campo]]</f>
        <v>lt825_mthd_usd_instrmntorigem_scp3_emss</v>
      </c>
      <c r="I1205" s="2" t="s">
        <v>619</v>
      </c>
      <c r="J1205" s="45">
        <f>VLOOKUP(Table1[[#This Row],[Status]],Auxiliar!$B$16:$C$24,2,0)</f>
        <v>7</v>
      </c>
      <c r="K1205" s="45" t="s">
        <v>1269</v>
      </c>
      <c r="L1205" s="46" t="s">
        <v>1272</v>
      </c>
      <c r="M1205" s="21" t="s">
        <v>1273</v>
      </c>
      <c r="N1205" s="48">
        <v>45596</v>
      </c>
      <c r="O1205" s="21">
        <f>INDEX(Auxiliar!$D$5:$F$13,MATCH(Table1[[#This Row],[Tipologia_Testes]],Auxiliar!$B$5:$B$13,0),MATCH(Table1[[#This Row],[Complexidade]],Auxiliar!$D$4:$F$4,0))</f>
        <v>0.1</v>
      </c>
      <c r="P1205" s="43"/>
      <c r="Q1205" s="152"/>
      <c r="R1205" s="152">
        <v>45593</v>
      </c>
      <c r="S1205" s="152"/>
      <c r="T1205" s="152">
        <v>45593</v>
      </c>
      <c r="U1205" s="152">
        <v>45611</v>
      </c>
      <c r="V1205" s="152"/>
      <c r="W1205" s="2">
        <f>VLOOKUP(Table1[[#This Row],[Status]],Auxiliar!$B$16:$D$24,3,0)*Table1[[#This Row],[Estimação (horas)]]</f>
        <v>2.5000000000000001E-2</v>
      </c>
      <c r="X1205" s="114"/>
    </row>
    <row r="1206" spans="2:24" ht="17.7" hidden="1" customHeight="1">
      <c r="B1206" s="39" t="s">
        <v>26</v>
      </c>
      <c r="C1206" s="39" t="s">
        <v>26</v>
      </c>
      <c r="D1206" s="2" t="s">
        <v>38</v>
      </c>
      <c r="E1206" s="40" t="s">
        <v>38</v>
      </c>
      <c r="F1206" s="40" t="s">
        <v>390</v>
      </c>
      <c r="G1206" s="38" t="s">
        <v>386</v>
      </c>
      <c r="H1206" s="60" t="str">
        <f>Table1[[#This Row],[Tabela]]&amp;Table1[[#This Row],[Campo]]</f>
        <v>lt825_mthd_usd_instrmntmthd_usd_instrmnt_scp_1</v>
      </c>
      <c r="I1206" s="2" t="s">
        <v>619</v>
      </c>
      <c r="J1206" s="45">
        <f>VLOOKUP(Table1[[#This Row],[Status]],Auxiliar!$B$16:$C$24,2,0)</f>
        <v>7</v>
      </c>
      <c r="K1206" s="45" t="s">
        <v>1266</v>
      </c>
      <c r="L1206" s="46" t="s">
        <v>1272</v>
      </c>
      <c r="M1206" s="21" t="s">
        <v>1273</v>
      </c>
      <c r="N1206" s="48">
        <v>45596</v>
      </c>
      <c r="O1206" s="21">
        <f>INDEX(Auxiliar!$D$5:$F$13,MATCH(Table1[[#This Row],[Tipologia_Testes]],Auxiliar!$B$5:$B$13,0),MATCH(Table1[[#This Row],[Complexidade]],Auxiliar!$D$4:$F$4,0))</f>
        <v>2</v>
      </c>
      <c r="P1206" s="43"/>
      <c r="Q1206" s="152"/>
      <c r="R1206" s="152">
        <v>45593</v>
      </c>
      <c r="S1206" s="152"/>
      <c r="T1206" s="152">
        <v>45593</v>
      </c>
      <c r="U1206" s="152">
        <v>45611</v>
      </c>
      <c r="V1206" s="152"/>
      <c r="W1206" s="2">
        <f>VLOOKUP(Table1[[#This Row],[Status]],Auxiliar!$B$16:$D$24,3,0)*Table1[[#This Row],[Estimação (horas)]]</f>
        <v>0.5</v>
      </c>
      <c r="X1206" s="114"/>
    </row>
    <row r="1207" spans="2:24" ht="17.7" hidden="1" customHeight="1">
      <c r="B1207" s="39" t="s">
        <v>26</v>
      </c>
      <c r="C1207" s="39" t="s">
        <v>26</v>
      </c>
      <c r="D1207" s="2" t="s">
        <v>38</v>
      </c>
      <c r="E1207" s="39" t="s">
        <v>38</v>
      </c>
      <c r="F1207" s="39" t="s">
        <v>390</v>
      </c>
      <c r="G1207" s="39" t="s">
        <v>386</v>
      </c>
      <c r="H1207" s="59" t="str">
        <f>Table1[[#This Row],[Tabela]]&amp;Table1[[#This Row],[Campo]]</f>
        <v>lt825_mthd_usd_instrmntmthd_usd_instrmnt_scp_1</v>
      </c>
      <c r="I1207" s="2" t="s">
        <v>619</v>
      </c>
      <c r="J1207" s="45">
        <f>VLOOKUP(Table1[[#This Row],[Status]],Auxiliar!$B$16:$C$24,2,0)</f>
        <v>7</v>
      </c>
      <c r="K1207" s="45" t="s">
        <v>1267</v>
      </c>
      <c r="L1207" s="46" t="s">
        <v>1272</v>
      </c>
      <c r="M1207" s="21" t="s">
        <v>1273</v>
      </c>
      <c r="N1207" s="48">
        <v>45596</v>
      </c>
      <c r="O1207" s="21">
        <f>INDEX(Auxiliar!$D$5:$F$13,MATCH(Table1[[#This Row],[Tipologia_Testes]],Auxiliar!$B$5:$B$13,0),MATCH(Table1[[#This Row],[Complexidade]],Auxiliar!$D$4:$F$4,0))</f>
        <v>2</v>
      </c>
      <c r="P1207" s="43"/>
      <c r="Q1207" s="152"/>
      <c r="R1207" s="152">
        <v>45593</v>
      </c>
      <c r="S1207" s="152"/>
      <c r="T1207" s="152">
        <v>45593</v>
      </c>
      <c r="U1207" s="152">
        <v>45611</v>
      </c>
      <c r="V1207" s="152"/>
      <c r="W1207" s="2">
        <f>VLOOKUP(Table1[[#This Row],[Status]],Auxiliar!$B$16:$D$24,3,0)*Table1[[#This Row],[Estimação (horas)]]</f>
        <v>0.5</v>
      </c>
      <c r="X1207" s="114"/>
    </row>
    <row r="1208" spans="2:24" ht="17.7" hidden="1" customHeight="1">
      <c r="B1208" s="39" t="s">
        <v>26</v>
      </c>
      <c r="C1208" s="39" t="s">
        <v>26</v>
      </c>
      <c r="D1208" s="2" t="s">
        <v>38</v>
      </c>
      <c r="E1208" s="39" t="s">
        <v>38</v>
      </c>
      <c r="F1208" s="39" t="s">
        <v>390</v>
      </c>
      <c r="G1208" s="39" t="s">
        <v>386</v>
      </c>
      <c r="H1208" s="59" t="str">
        <f>Table1[[#This Row],[Tabela]]&amp;Table1[[#This Row],[Campo]]</f>
        <v>lt825_mthd_usd_instrmntmthd_usd_instrmnt_scp_1</v>
      </c>
      <c r="I1208" s="2" t="s">
        <v>619</v>
      </c>
      <c r="J1208" s="45">
        <f>VLOOKUP(Table1[[#This Row],[Status]],Auxiliar!$B$16:$C$24,2,0)</f>
        <v>7</v>
      </c>
      <c r="K1208" s="45" t="s">
        <v>1269</v>
      </c>
      <c r="L1208" s="46" t="s">
        <v>1272</v>
      </c>
      <c r="M1208" s="21" t="s">
        <v>1273</v>
      </c>
      <c r="N1208" s="48">
        <v>45596</v>
      </c>
      <c r="O1208" s="21">
        <f>INDEX(Auxiliar!$D$5:$F$13,MATCH(Table1[[#This Row],[Tipologia_Testes]],Auxiliar!$B$5:$B$13,0),MATCH(Table1[[#This Row],[Complexidade]],Auxiliar!$D$4:$F$4,0))</f>
        <v>0.1</v>
      </c>
      <c r="P1208" s="43"/>
      <c r="Q1208" s="152"/>
      <c r="R1208" s="152">
        <v>45593</v>
      </c>
      <c r="S1208" s="152"/>
      <c r="T1208" s="152">
        <v>45593</v>
      </c>
      <c r="U1208" s="152">
        <v>45611</v>
      </c>
      <c r="V1208" s="152"/>
      <c r="W1208" s="2">
        <f>VLOOKUP(Table1[[#This Row],[Status]],Auxiliar!$B$16:$D$24,3,0)*Table1[[#This Row],[Estimação (horas)]]</f>
        <v>2.5000000000000001E-2</v>
      </c>
      <c r="X1208" s="114"/>
    </row>
    <row r="1209" spans="2:24" ht="17.7" hidden="1" customHeight="1">
      <c r="B1209" s="39" t="s">
        <v>26</v>
      </c>
      <c r="C1209" s="39" t="s">
        <v>26</v>
      </c>
      <c r="D1209" s="2" t="s">
        <v>38</v>
      </c>
      <c r="E1209" s="40" t="s">
        <v>38</v>
      </c>
      <c r="F1209" s="40" t="s">
        <v>390</v>
      </c>
      <c r="G1209" s="38" t="s">
        <v>387</v>
      </c>
      <c r="H1209" s="60" t="str">
        <f>Table1[[#This Row],[Tabela]]&amp;Table1[[#This Row],[Campo]]</f>
        <v>lt825_mthd_usd_instrmntmthd_usd_instrmnt_scp_2</v>
      </c>
      <c r="I1209" s="2" t="s">
        <v>619</v>
      </c>
      <c r="J1209" s="45">
        <f>VLOOKUP(Table1[[#This Row],[Status]],Auxiliar!$B$16:$C$24,2,0)</f>
        <v>7</v>
      </c>
      <c r="K1209" s="45" t="s">
        <v>1266</v>
      </c>
      <c r="L1209" s="46" t="s">
        <v>1272</v>
      </c>
      <c r="M1209" s="21" t="s">
        <v>1273</v>
      </c>
      <c r="N1209" s="48">
        <v>45596</v>
      </c>
      <c r="O1209" s="21">
        <f>INDEX(Auxiliar!$D$5:$F$13,MATCH(Table1[[#This Row],[Tipologia_Testes]],Auxiliar!$B$5:$B$13,0),MATCH(Table1[[#This Row],[Complexidade]],Auxiliar!$D$4:$F$4,0))</f>
        <v>2</v>
      </c>
      <c r="P1209" s="43"/>
      <c r="Q1209" s="152"/>
      <c r="R1209" s="152">
        <v>45593</v>
      </c>
      <c r="S1209" s="152"/>
      <c r="T1209" s="152">
        <v>45593</v>
      </c>
      <c r="U1209" s="152">
        <v>45611</v>
      </c>
      <c r="V1209" s="152"/>
      <c r="W1209" s="2">
        <f>VLOOKUP(Table1[[#This Row],[Status]],Auxiliar!$B$16:$D$24,3,0)*Table1[[#This Row],[Estimação (horas)]]</f>
        <v>0.5</v>
      </c>
      <c r="X1209" s="114"/>
    </row>
    <row r="1210" spans="2:24" ht="17.7" hidden="1" customHeight="1">
      <c r="B1210" s="39" t="s">
        <v>26</v>
      </c>
      <c r="C1210" s="39" t="s">
        <v>26</v>
      </c>
      <c r="D1210" s="2" t="s">
        <v>38</v>
      </c>
      <c r="E1210" s="39" t="s">
        <v>38</v>
      </c>
      <c r="F1210" s="39" t="s">
        <v>390</v>
      </c>
      <c r="G1210" s="39" t="s">
        <v>387</v>
      </c>
      <c r="H1210" s="59" t="str">
        <f>Table1[[#This Row],[Tabela]]&amp;Table1[[#This Row],[Campo]]</f>
        <v>lt825_mthd_usd_instrmntmthd_usd_instrmnt_scp_2</v>
      </c>
      <c r="I1210" s="2" t="s">
        <v>619</v>
      </c>
      <c r="J1210" s="45">
        <f>VLOOKUP(Table1[[#This Row],[Status]],Auxiliar!$B$16:$C$24,2,0)</f>
        <v>7</v>
      </c>
      <c r="K1210" s="45" t="s">
        <v>1267</v>
      </c>
      <c r="L1210" s="46" t="s">
        <v>1272</v>
      </c>
      <c r="M1210" s="21" t="s">
        <v>1273</v>
      </c>
      <c r="N1210" s="48">
        <v>45596</v>
      </c>
      <c r="O1210" s="21">
        <f>INDEX(Auxiliar!$D$5:$F$13,MATCH(Table1[[#This Row],[Tipologia_Testes]],Auxiliar!$B$5:$B$13,0),MATCH(Table1[[#This Row],[Complexidade]],Auxiliar!$D$4:$F$4,0))</f>
        <v>2</v>
      </c>
      <c r="P1210" s="43"/>
      <c r="Q1210" s="152"/>
      <c r="R1210" s="152">
        <v>45593</v>
      </c>
      <c r="S1210" s="152"/>
      <c r="T1210" s="152">
        <v>45593</v>
      </c>
      <c r="U1210" s="152">
        <v>45611</v>
      </c>
      <c r="V1210" s="152"/>
      <c r="W1210" s="2">
        <f>VLOOKUP(Table1[[#This Row],[Status]],Auxiliar!$B$16:$D$24,3,0)*Table1[[#This Row],[Estimação (horas)]]</f>
        <v>0.5</v>
      </c>
      <c r="X1210" s="114"/>
    </row>
    <row r="1211" spans="2:24" ht="17.7" hidden="1" customHeight="1">
      <c r="B1211" s="39" t="s">
        <v>26</v>
      </c>
      <c r="C1211" s="39" t="s">
        <v>26</v>
      </c>
      <c r="D1211" s="2" t="s">
        <v>38</v>
      </c>
      <c r="E1211" s="39" t="s">
        <v>38</v>
      </c>
      <c r="F1211" s="39" t="s">
        <v>390</v>
      </c>
      <c r="G1211" s="39" t="s">
        <v>387</v>
      </c>
      <c r="H1211" s="59" t="str">
        <f>Table1[[#This Row],[Tabela]]&amp;Table1[[#This Row],[Campo]]</f>
        <v>lt825_mthd_usd_instrmntmthd_usd_instrmnt_scp_2</v>
      </c>
      <c r="I1211" s="2" t="s">
        <v>619</v>
      </c>
      <c r="J1211" s="45">
        <f>VLOOKUP(Table1[[#This Row],[Status]],Auxiliar!$B$16:$C$24,2,0)</f>
        <v>7</v>
      </c>
      <c r="K1211" s="45" t="s">
        <v>1269</v>
      </c>
      <c r="L1211" s="46" t="s">
        <v>1272</v>
      </c>
      <c r="M1211" s="21" t="s">
        <v>1273</v>
      </c>
      <c r="N1211" s="48">
        <v>45596</v>
      </c>
      <c r="O1211" s="21">
        <f>INDEX(Auxiliar!$D$5:$F$13,MATCH(Table1[[#This Row],[Tipologia_Testes]],Auxiliar!$B$5:$B$13,0),MATCH(Table1[[#This Row],[Complexidade]],Auxiliar!$D$4:$F$4,0))</f>
        <v>0.1</v>
      </c>
      <c r="P1211" s="43"/>
      <c r="Q1211" s="152"/>
      <c r="R1211" s="152">
        <v>45593</v>
      </c>
      <c r="S1211" s="152"/>
      <c r="T1211" s="152">
        <v>45593</v>
      </c>
      <c r="U1211" s="152">
        <v>45611</v>
      </c>
      <c r="V1211" s="152"/>
      <c r="W1211" s="2">
        <f>VLOOKUP(Table1[[#This Row],[Status]],Auxiliar!$B$16:$D$24,3,0)*Table1[[#This Row],[Estimação (horas)]]</f>
        <v>2.5000000000000001E-2</v>
      </c>
      <c r="X1211" s="114"/>
    </row>
    <row r="1212" spans="2:24" ht="17.7" hidden="1" customHeight="1">
      <c r="B1212" s="39" t="s">
        <v>26</v>
      </c>
      <c r="C1212" s="39" t="s">
        <v>26</v>
      </c>
      <c r="D1212" s="2" t="s">
        <v>38</v>
      </c>
      <c r="E1212" s="40" t="s">
        <v>38</v>
      </c>
      <c r="F1212" s="40" t="s">
        <v>390</v>
      </c>
      <c r="G1212" s="38" t="s">
        <v>388</v>
      </c>
      <c r="H1212" s="60" t="str">
        <f>Table1[[#This Row],[Tabela]]&amp;Table1[[#This Row],[Campo]]</f>
        <v>lt825_mthd_usd_instrmntmthd_usd_instrmnt_scp_3</v>
      </c>
      <c r="I1212" s="2" t="s">
        <v>619</v>
      </c>
      <c r="J1212" s="45">
        <f>VLOOKUP(Table1[[#This Row],[Status]],Auxiliar!$B$16:$C$24,2,0)</f>
        <v>7</v>
      </c>
      <c r="K1212" s="45" t="s">
        <v>1266</v>
      </c>
      <c r="L1212" s="46" t="s">
        <v>1272</v>
      </c>
      <c r="M1212" s="21" t="s">
        <v>1273</v>
      </c>
      <c r="N1212" s="48">
        <v>45596</v>
      </c>
      <c r="O1212" s="21">
        <f>INDEX(Auxiliar!$D$5:$F$13,MATCH(Table1[[#This Row],[Tipologia_Testes]],Auxiliar!$B$5:$B$13,0),MATCH(Table1[[#This Row],[Complexidade]],Auxiliar!$D$4:$F$4,0))</f>
        <v>2</v>
      </c>
      <c r="P1212" s="43"/>
      <c r="Q1212" s="152"/>
      <c r="R1212" s="152">
        <v>45593</v>
      </c>
      <c r="S1212" s="152"/>
      <c r="T1212" s="152">
        <v>45593</v>
      </c>
      <c r="U1212" s="152">
        <v>45611</v>
      </c>
      <c r="V1212" s="152"/>
      <c r="W1212" s="2">
        <f>VLOOKUP(Table1[[#This Row],[Status]],Auxiliar!$B$16:$D$24,3,0)*Table1[[#This Row],[Estimação (horas)]]</f>
        <v>0.5</v>
      </c>
      <c r="X1212" s="114"/>
    </row>
    <row r="1213" spans="2:24" ht="17.7" hidden="1" customHeight="1">
      <c r="B1213" s="39" t="s">
        <v>26</v>
      </c>
      <c r="C1213" s="39" t="s">
        <v>26</v>
      </c>
      <c r="D1213" s="2" t="s">
        <v>38</v>
      </c>
      <c r="E1213" s="39" t="s">
        <v>38</v>
      </c>
      <c r="F1213" s="39" t="s">
        <v>390</v>
      </c>
      <c r="G1213" s="39" t="s">
        <v>388</v>
      </c>
      <c r="H1213" s="59" t="str">
        <f>Table1[[#This Row],[Tabela]]&amp;Table1[[#This Row],[Campo]]</f>
        <v>lt825_mthd_usd_instrmntmthd_usd_instrmnt_scp_3</v>
      </c>
      <c r="I1213" s="2" t="s">
        <v>619</v>
      </c>
      <c r="J1213" s="45">
        <f>VLOOKUP(Table1[[#This Row],[Status]],Auxiliar!$B$16:$C$24,2,0)</f>
        <v>7</v>
      </c>
      <c r="K1213" s="45" t="s">
        <v>1267</v>
      </c>
      <c r="L1213" s="46" t="s">
        <v>1272</v>
      </c>
      <c r="M1213" s="21" t="s">
        <v>1273</v>
      </c>
      <c r="N1213" s="48">
        <v>45596</v>
      </c>
      <c r="O1213" s="21">
        <f>INDEX(Auxiliar!$D$5:$F$13,MATCH(Table1[[#This Row],[Tipologia_Testes]],Auxiliar!$B$5:$B$13,0),MATCH(Table1[[#This Row],[Complexidade]],Auxiliar!$D$4:$F$4,0))</f>
        <v>2</v>
      </c>
      <c r="P1213" s="43"/>
      <c r="Q1213" s="152"/>
      <c r="R1213" s="152">
        <v>45593</v>
      </c>
      <c r="S1213" s="152"/>
      <c r="T1213" s="152">
        <v>45593</v>
      </c>
      <c r="U1213" s="152">
        <v>45611</v>
      </c>
      <c r="V1213" s="152"/>
      <c r="W1213" s="2">
        <f>VLOOKUP(Table1[[#This Row],[Status]],Auxiliar!$B$16:$D$24,3,0)*Table1[[#This Row],[Estimação (horas)]]</f>
        <v>0.5</v>
      </c>
      <c r="X1213" s="114"/>
    </row>
    <row r="1214" spans="2:24" ht="17.7" hidden="1" customHeight="1">
      <c r="B1214" s="39" t="s">
        <v>26</v>
      </c>
      <c r="C1214" s="39" t="s">
        <v>26</v>
      </c>
      <c r="D1214" s="2" t="s">
        <v>38</v>
      </c>
      <c r="E1214" s="39" t="s">
        <v>38</v>
      </c>
      <c r="F1214" s="39" t="s">
        <v>390</v>
      </c>
      <c r="G1214" s="39" t="s">
        <v>388</v>
      </c>
      <c r="H1214" s="59" t="str">
        <f>Table1[[#This Row],[Tabela]]&amp;Table1[[#This Row],[Campo]]</f>
        <v>lt825_mthd_usd_instrmntmthd_usd_instrmnt_scp_3</v>
      </c>
      <c r="I1214" s="2" t="s">
        <v>619</v>
      </c>
      <c r="J1214" s="45">
        <f>VLOOKUP(Table1[[#This Row],[Status]],Auxiliar!$B$16:$C$24,2,0)</f>
        <v>7</v>
      </c>
      <c r="K1214" s="45" t="s">
        <v>1269</v>
      </c>
      <c r="L1214" s="46" t="s">
        <v>1272</v>
      </c>
      <c r="M1214" s="21" t="s">
        <v>1273</v>
      </c>
      <c r="N1214" s="48">
        <v>45596</v>
      </c>
      <c r="O1214" s="21">
        <f>INDEX(Auxiliar!$D$5:$F$13,MATCH(Table1[[#This Row],[Tipologia_Testes]],Auxiliar!$B$5:$B$13,0),MATCH(Table1[[#This Row],[Complexidade]],Auxiliar!$D$4:$F$4,0))</f>
        <v>0.1</v>
      </c>
      <c r="P1214" s="43"/>
      <c r="Q1214" s="152"/>
      <c r="R1214" s="152">
        <v>45593</v>
      </c>
      <c r="S1214" s="152"/>
      <c r="T1214" s="152">
        <v>45593</v>
      </c>
      <c r="U1214" s="152">
        <v>45611</v>
      </c>
      <c r="V1214" s="152"/>
      <c r="W1214" s="2">
        <f>VLOOKUP(Table1[[#This Row],[Status]],Auxiliar!$B$16:$D$24,3,0)*Table1[[#This Row],[Estimação (horas)]]</f>
        <v>2.5000000000000001E-2</v>
      </c>
      <c r="X1214" s="114"/>
    </row>
    <row r="1215" spans="2:24" ht="17.7" hidden="1" customHeight="1">
      <c r="B1215" s="39" t="s">
        <v>26</v>
      </c>
      <c r="C1215" s="39" t="s">
        <v>26</v>
      </c>
      <c r="D1215" s="2" t="s">
        <v>38</v>
      </c>
      <c r="E1215" s="39" t="s">
        <v>38</v>
      </c>
      <c r="F1215" s="39" t="s">
        <v>390</v>
      </c>
      <c r="G1215" s="39" t="s">
        <v>1958</v>
      </c>
      <c r="H1215" s="59" t="str">
        <f>Table1[[#This Row],[Tabela]]&amp;Table1[[#This Row],[Campo]]</f>
        <v>lt825_mthd_usd_instrmntpurpose_code</v>
      </c>
      <c r="I1215" s="2" t="s">
        <v>619</v>
      </c>
      <c r="J1215" s="45">
        <f>VLOOKUP(Table1[[#This Row],[Status]],Auxiliar!$B$16:$C$24,2,0)</f>
        <v>7</v>
      </c>
      <c r="K1215" s="45" t="s">
        <v>1266</v>
      </c>
      <c r="L1215" s="46" t="s">
        <v>1272</v>
      </c>
      <c r="M1215" s="21" t="s">
        <v>1273</v>
      </c>
      <c r="N1215" s="48">
        <v>45596</v>
      </c>
      <c r="O1215" s="21">
        <f>INDEX(Auxiliar!$D$5:$F$11,MATCH(Table1[[#This Row],[Tipologia_Testes]],Auxiliar!$B$5:$B$11,0),MATCH(Table1[[#This Row],[Complexidade]],Auxiliar!$D$4:$F$4,0))</f>
        <v>2</v>
      </c>
      <c r="P1215" s="43"/>
      <c r="Q1215" s="152"/>
      <c r="R1215" s="152"/>
      <c r="S1215" s="152"/>
      <c r="T1215" s="152"/>
      <c r="U1215" s="152">
        <v>45611</v>
      </c>
      <c r="V1215" s="152"/>
      <c r="W1215" s="2">
        <f>VLOOKUP(Table1[[#This Row],[Status]],Auxiliar!$B$16:$D$24,3,0)*Table1[[#This Row],[Estimação (horas)]]</f>
        <v>0.5</v>
      </c>
      <c r="X1215" s="114"/>
    </row>
    <row r="1216" spans="2:24" ht="17.7" hidden="1" customHeight="1">
      <c r="B1216" s="39" t="s">
        <v>26</v>
      </c>
      <c r="C1216" s="39" t="s">
        <v>26</v>
      </c>
      <c r="D1216" s="2" t="s">
        <v>38</v>
      </c>
      <c r="E1216" s="39" t="s">
        <v>38</v>
      </c>
      <c r="F1216" s="39" t="s">
        <v>390</v>
      </c>
      <c r="G1216" s="39" t="s">
        <v>1958</v>
      </c>
      <c r="H1216" s="59" t="str">
        <f>Table1[[#This Row],[Tabela]]&amp;Table1[[#This Row],[Campo]]</f>
        <v>lt825_mthd_usd_instrmntpurpose_code</v>
      </c>
      <c r="I1216" s="2" t="s">
        <v>619</v>
      </c>
      <c r="J1216" s="45">
        <f>VLOOKUP(Table1[[#This Row],[Status]],Auxiliar!$B$16:$C$24,2,0)</f>
        <v>7</v>
      </c>
      <c r="K1216" s="45" t="s">
        <v>1267</v>
      </c>
      <c r="L1216" s="46" t="s">
        <v>1272</v>
      </c>
      <c r="M1216" s="21" t="s">
        <v>1273</v>
      </c>
      <c r="N1216" s="48">
        <v>45596</v>
      </c>
      <c r="O1216" s="21">
        <f>INDEX(Auxiliar!$D$5:$F$11,MATCH(Table1[[#This Row],[Tipologia_Testes]],Auxiliar!$B$5:$B$11,0),MATCH(Table1[[#This Row],[Complexidade]],Auxiliar!$D$4:$F$4,0))</f>
        <v>2</v>
      </c>
      <c r="P1216" s="43"/>
      <c r="Q1216" s="152"/>
      <c r="R1216" s="152"/>
      <c r="S1216" s="152"/>
      <c r="T1216" s="152"/>
      <c r="U1216" s="152">
        <v>45611</v>
      </c>
      <c r="V1216" s="152"/>
      <c r="W1216" s="2">
        <f>VLOOKUP(Table1[[#This Row],[Status]],Auxiliar!$B$16:$D$24,3,0)*Table1[[#This Row],[Estimação (horas)]]</f>
        <v>0.5</v>
      </c>
      <c r="X1216" s="114"/>
    </row>
    <row r="1217" spans="2:24" ht="17.7" hidden="1" customHeight="1">
      <c r="B1217" s="39" t="s">
        <v>26</v>
      </c>
      <c r="C1217" s="39" t="s">
        <v>26</v>
      </c>
      <c r="D1217" s="2" t="s">
        <v>38</v>
      </c>
      <c r="E1217" s="39" t="s">
        <v>38</v>
      </c>
      <c r="F1217" s="39" t="s">
        <v>390</v>
      </c>
      <c r="G1217" s="39" t="s">
        <v>1958</v>
      </c>
      <c r="H1217" s="59" t="str">
        <f>Table1[[#This Row],[Tabela]]&amp;Table1[[#This Row],[Campo]]</f>
        <v>lt825_mthd_usd_instrmntpurpose_code</v>
      </c>
      <c r="I1217" s="2" t="s">
        <v>619</v>
      </c>
      <c r="J1217" s="45">
        <f>VLOOKUP(Table1[[#This Row],[Status]],Auxiliar!$B$16:$C$24,2,0)</f>
        <v>7</v>
      </c>
      <c r="K1217" s="45" t="s">
        <v>1269</v>
      </c>
      <c r="L1217" s="46" t="s">
        <v>1272</v>
      </c>
      <c r="M1217" s="21" t="s">
        <v>1273</v>
      </c>
      <c r="N1217" s="48">
        <v>45596</v>
      </c>
      <c r="O1217" s="21">
        <f>INDEX(Auxiliar!$D$5:$F$11,MATCH(Table1[[#This Row],[Tipologia_Testes]],Auxiliar!$B$5:$B$11,0),MATCH(Table1[[#This Row],[Complexidade]],Auxiliar!$D$4:$F$4,0))</f>
        <v>0.1</v>
      </c>
      <c r="P1217" s="43"/>
      <c r="Q1217" s="152"/>
      <c r="R1217" s="152"/>
      <c r="S1217" s="152"/>
      <c r="T1217" s="152"/>
      <c r="U1217" s="152">
        <v>45611</v>
      </c>
      <c r="V1217" s="152"/>
      <c r="W1217" s="2">
        <f>VLOOKUP(Table1[[#This Row],[Status]],Auxiliar!$B$16:$D$24,3,0)*Table1[[#This Row],[Estimação (horas)]]</f>
        <v>2.5000000000000001E-2</v>
      </c>
      <c r="X1217" s="114"/>
    </row>
    <row r="1218" spans="2:24" ht="17.7" hidden="1" customHeight="1">
      <c r="B1218" s="39" t="s">
        <v>26</v>
      </c>
      <c r="C1218" s="39" t="s">
        <v>26</v>
      </c>
      <c r="D1218" s="2" t="s">
        <v>38</v>
      </c>
      <c r="E1218" s="39" t="s">
        <v>38</v>
      </c>
      <c r="F1218" s="39" t="s">
        <v>390</v>
      </c>
      <c r="G1218" s="39" t="s">
        <v>481</v>
      </c>
      <c r="H1218" s="59" t="str">
        <f>Table1[[#This Row],[Tabela]]&amp;Table1[[#This Row],[Campo]]</f>
        <v>lt825_mthd_usd_instrmntflg_fin</v>
      </c>
      <c r="I1218" s="2" t="s">
        <v>619</v>
      </c>
      <c r="J1218" s="45">
        <f>VLOOKUP(Table1[[#This Row],[Status]],Auxiliar!$B$16:$C$24,2,0)</f>
        <v>7</v>
      </c>
      <c r="K1218" s="45" t="s">
        <v>1266</v>
      </c>
      <c r="L1218" s="46" t="s">
        <v>1272</v>
      </c>
      <c r="M1218" s="21" t="s">
        <v>1273</v>
      </c>
      <c r="N1218" s="48">
        <v>45596</v>
      </c>
      <c r="O1218" s="21">
        <f>INDEX(Auxiliar!$D$5:$F$11,MATCH(Table1[[#This Row],[Tipologia_Testes]],Auxiliar!$B$5:$B$11,0),MATCH(Table1[[#This Row],[Complexidade]],Auxiliar!$D$4:$F$4,0))</f>
        <v>2</v>
      </c>
      <c r="P1218" s="43"/>
      <c r="Q1218" s="152"/>
      <c r="R1218" s="152"/>
      <c r="S1218" s="152"/>
      <c r="T1218" s="152"/>
      <c r="U1218" s="152">
        <v>45611</v>
      </c>
      <c r="V1218" s="152"/>
      <c r="W1218" s="2">
        <f>VLOOKUP(Table1[[#This Row],[Status]],Auxiliar!$B$16:$D$24,3,0)*Table1[[#This Row],[Estimação (horas)]]</f>
        <v>0.5</v>
      </c>
      <c r="X1218" s="114"/>
    </row>
    <row r="1219" spans="2:24" ht="17.7" hidden="1" customHeight="1">
      <c r="B1219" s="39" t="s">
        <v>26</v>
      </c>
      <c r="C1219" s="39" t="s">
        <v>26</v>
      </c>
      <c r="D1219" s="2" t="s">
        <v>38</v>
      </c>
      <c r="E1219" s="39" t="s">
        <v>38</v>
      </c>
      <c r="F1219" s="39" t="s">
        <v>390</v>
      </c>
      <c r="G1219" s="39" t="s">
        <v>481</v>
      </c>
      <c r="H1219" s="59" t="str">
        <f>Table1[[#This Row],[Tabela]]&amp;Table1[[#This Row],[Campo]]</f>
        <v>lt825_mthd_usd_instrmntflg_fin</v>
      </c>
      <c r="I1219" s="2" t="s">
        <v>619</v>
      </c>
      <c r="J1219" s="45">
        <f>VLOOKUP(Table1[[#This Row],[Status]],Auxiliar!$B$16:$C$24,2,0)</f>
        <v>7</v>
      </c>
      <c r="K1219" s="45" t="s">
        <v>1267</v>
      </c>
      <c r="L1219" s="46" t="s">
        <v>1272</v>
      </c>
      <c r="M1219" s="21" t="s">
        <v>1273</v>
      </c>
      <c r="N1219" s="48">
        <v>45596</v>
      </c>
      <c r="O1219" s="21">
        <f>INDEX(Auxiliar!$D$5:$F$11,MATCH(Table1[[#This Row],[Tipologia_Testes]],Auxiliar!$B$5:$B$11,0),MATCH(Table1[[#This Row],[Complexidade]],Auxiliar!$D$4:$F$4,0))</f>
        <v>2</v>
      </c>
      <c r="P1219" s="43"/>
      <c r="Q1219" s="152"/>
      <c r="R1219" s="152"/>
      <c r="S1219" s="152"/>
      <c r="T1219" s="152"/>
      <c r="U1219" s="152">
        <v>45611</v>
      </c>
      <c r="V1219" s="152"/>
      <c r="W1219" s="2">
        <f>VLOOKUP(Table1[[#This Row],[Status]],Auxiliar!$B$16:$D$24,3,0)*Table1[[#This Row],[Estimação (horas)]]</f>
        <v>0.5</v>
      </c>
      <c r="X1219" s="114"/>
    </row>
    <row r="1220" spans="2:24" ht="17.7" hidden="1" customHeight="1">
      <c r="B1220" s="39" t="s">
        <v>26</v>
      </c>
      <c r="C1220" s="39" t="s">
        <v>26</v>
      </c>
      <c r="D1220" s="2" t="s">
        <v>38</v>
      </c>
      <c r="E1220" s="39" t="s">
        <v>38</v>
      </c>
      <c r="F1220" s="39" t="s">
        <v>390</v>
      </c>
      <c r="G1220" s="39" t="s">
        <v>481</v>
      </c>
      <c r="H1220" s="59" t="str">
        <f>Table1[[#This Row],[Tabela]]&amp;Table1[[#This Row],[Campo]]</f>
        <v>lt825_mthd_usd_instrmntflg_fin</v>
      </c>
      <c r="I1220" s="2" t="s">
        <v>619</v>
      </c>
      <c r="J1220" s="45">
        <f>VLOOKUP(Table1[[#This Row],[Status]],Auxiliar!$B$16:$C$24,2,0)</f>
        <v>7</v>
      </c>
      <c r="K1220" s="45" t="s">
        <v>1269</v>
      </c>
      <c r="L1220" s="46" t="s">
        <v>1272</v>
      </c>
      <c r="M1220" s="21" t="s">
        <v>1273</v>
      </c>
      <c r="N1220" s="48">
        <v>45596</v>
      </c>
      <c r="O1220" s="21">
        <f>INDEX(Auxiliar!$D$5:$F$11,MATCH(Table1[[#This Row],[Tipologia_Testes]],Auxiliar!$B$5:$B$11,0),MATCH(Table1[[#This Row],[Complexidade]],Auxiliar!$D$4:$F$4,0))</f>
        <v>0.1</v>
      </c>
      <c r="P1220" s="43"/>
      <c r="Q1220" s="152"/>
      <c r="R1220" s="152"/>
      <c r="S1220" s="152"/>
      <c r="T1220" s="152"/>
      <c r="U1220" s="152">
        <v>45611</v>
      </c>
      <c r="V1220" s="152"/>
      <c r="W1220" s="2">
        <f>VLOOKUP(Table1[[#This Row],[Status]],Auxiliar!$B$16:$D$24,3,0)*Table1[[#This Row],[Estimação (horas)]]</f>
        <v>2.5000000000000001E-2</v>
      </c>
      <c r="X1220" s="114"/>
    </row>
    <row r="1221" spans="2:24" ht="17.7" hidden="1" customHeight="1">
      <c r="B1221" s="39" t="s">
        <v>26</v>
      </c>
      <c r="C1221" s="39" t="s">
        <v>26</v>
      </c>
      <c r="D1221" s="2" t="s">
        <v>38</v>
      </c>
      <c r="E1221" s="39" t="s">
        <v>38</v>
      </c>
      <c r="F1221" s="39" t="s">
        <v>390</v>
      </c>
      <c r="G1221" s="39" t="s">
        <v>1378</v>
      </c>
      <c r="H1221" s="59" t="str">
        <f>Table1[[#This Row],[Tabela]]&amp;Table1[[#This Row],[Campo]]</f>
        <v>lt825_mthd_usd_instrmntflg_exec</v>
      </c>
      <c r="I1221" s="2" t="s">
        <v>619</v>
      </c>
      <c r="J1221" s="45">
        <f>VLOOKUP(Table1[[#This Row],[Status]],Auxiliar!$B$16:$C$24,2,0)</f>
        <v>7</v>
      </c>
      <c r="K1221" s="45" t="s">
        <v>1266</v>
      </c>
      <c r="L1221" s="46" t="s">
        <v>1272</v>
      </c>
      <c r="M1221" s="21" t="s">
        <v>1273</v>
      </c>
      <c r="N1221" s="48">
        <v>45596</v>
      </c>
      <c r="O1221" s="21">
        <f>INDEX(Auxiliar!$D$5:$F$11,MATCH(Table1[[#This Row],[Tipologia_Testes]],Auxiliar!$B$5:$B$11,0),MATCH(Table1[[#This Row],[Complexidade]],Auxiliar!$D$4:$F$4,0))</f>
        <v>2</v>
      </c>
      <c r="P1221" s="43"/>
      <c r="Q1221" s="152"/>
      <c r="R1221" s="152"/>
      <c r="S1221" s="152"/>
      <c r="T1221" s="152"/>
      <c r="U1221" s="152">
        <v>45611</v>
      </c>
      <c r="V1221" s="152"/>
      <c r="W1221" s="2">
        <f>VLOOKUP(Table1[[#This Row],[Status]],Auxiliar!$B$16:$D$24,3,0)*Table1[[#This Row],[Estimação (horas)]]</f>
        <v>0.5</v>
      </c>
      <c r="X1221" s="114"/>
    </row>
    <row r="1222" spans="2:24" ht="17.7" hidden="1" customHeight="1">
      <c r="B1222" s="39" t="s">
        <v>26</v>
      </c>
      <c r="C1222" s="39" t="s">
        <v>26</v>
      </c>
      <c r="D1222" s="2" t="s">
        <v>38</v>
      </c>
      <c r="E1222" s="39" t="s">
        <v>38</v>
      </c>
      <c r="F1222" s="39" t="s">
        <v>390</v>
      </c>
      <c r="G1222" s="39" t="s">
        <v>1378</v>
      </c>
      <c r="H1222" s="59" t="str">
        <f>Table1[[#This Row],[Tabela]]&amp;Table1[[#This Row],[Campo]]</f>
        <v>lt825_mthd_usd_instrmntflg_exec</v>
      </c>
      <c r="I1222" s="2" t="s">
        <v>619</v>
      </c>
      <c r="J1222" s="45">
        <f>VLOOKUP(Table1[[#This Row],[Status]],Auxiliar!$B$16:$C$24,2,0)</f>
        <v>7</v>
      </c>
      <c r="K1222" s="45" t="s">
        <v>1267</v>
      </c>
      <c r="L1222" s="46" t="s">
        <v>1272</v>
      </c>
      <c r="M1222" s="21" t="s">
        <v>1273</v>
      </c>
      <c r="N1222" s="48">
        <v>45596</v>
      </c>
      <c r="O1222" s="21">
        <f>INDEX(Auxiliar!$D$5:$F$11,MATCH(Table1[[#This Row],[Tipologia_Testes]],Auxiliar!$B$5:$B$11,0),MATCH(Table1[[#This Row],[Complexidade]],Auxiliar!$D$4:$F$4,0))</f>
        <v>2</v>
      </c>
      <c r="P1222" s="43"/>
      <c r="Q1222" s="152"/>
      <c r="R1222" s="152"/>
      <c r="S1222" s="152"/>
      <c r="T1222" s="152"/>
      <c r="U1222" s="152">
        <v>45611</v>
      </c>
      <c r="V1222" s="152"/>
      <c r="W1222" s="2">
        <f>VLOOKUP(Table1[[#This Row],[Status]],Auxiliar!$B$16:$D$24,3,0)*Table1[[#This Row],[Estimação (horas)]]</f>
        <v>0.5</v>
      </c>
      <c r="X1222" s="114"/>
    </row>
    <row r="1223" spans="2:24" ht="17.7" hidden="1" customHeight="1">
      <c r="B1223" s="39" t="s">
        <v>26</v>
      </c>
      <c r="C1223" s="39" t="s">
        <v>26</v>
      </c>
      <c r="D1223" s="2" t="s">
        <v>38</v>
      </c>
      <c r="E1223" s="39" t="s">
        <v>38</v>
      </c>
      <c r="F1223" s="39" t="s">
        <v>390</v>
      </c>
      <c r="G1223" s="39" t="s">
        <v>1378</v>
      </c>
      <c r="H1223" s="59" t="str">
        <f>Table1[[#This Row],[Tabela]]&amp;Table1[[#This Row],[Campo]]</f>
        <v>lt825_mthd_usd_instrmntflg_exec</v>
      </c>
      <c r="I1223" s="2" t="s">
        <v>619</v>
      </c>
      <c r="J1223" s="45">
        <f>VLOOKUP(Table1[[#This Row],[Status]],Auxiliar!$B$16:$C$24,2,0)</f>
        <v>7</v>
      </c>
      <c r="K1223" s="45" t="s">
        <v>1269</v>
      </c>
      <c r="L1223" s="46" t="s">
        <v>1272</v>
      </c>
      <c r="M1223" s="21" t="s">
        <v>1273</v>
      </c>
      <c r="N1223" s="48">
        <v>45596</v>
      </c>
      <c r="O1223" s="21">
        <f>INDEX(Auxiliar!$D$5:$F$11,MATCH(Table1[[#This Row],[Tipologia_Testes]],Auxiliar!$B$5:$B$11,0),MATCH(Table1[[#This Row],[Complexidade]],Auxiliar!$D$4:$F$4,0))</f>
        <v>0.1</v>
      </c>
      <c r="P1223" s="43"/>
      <c r="Q1223" s="152"/>
      <c r="R1223" s="152"/>
      <c r="S1223" s="152"/>
      <c r="T1223" s="152"/>
      <c r="U1223" s="152">
        <v>45611</v>
      </c>
      <c r="V1223" s="152"/>
      <c r="W1223" s="2">
        <f>VLOOKUP(Table1[[#This Row],[Status]],Auxiliar!$B$16:$D$24,3,0)*Table1[[#This Row],[Estimação (horas)]]</f>
        <v>2.5000000000000001E-2</v>
      </c>
      <c r="X1223" s="114"/>
    </row>
    <row r="1224" spans="2:24" ht="17.7" hidden="1" customHeight="1">
      <c r="B1224" s="39" t="s">
        <v>26</v>
      </c>
      <c r="C1224" s="39" t="s">
        <v>26</v>
      </c>
      <c r="D1224" s="2" t="s">
        <v>38</v>
      </c>
      <c r="E1224" s="39" t="s">
        <v>38</v>
      </c>
      <c r="F1224" s="39" t="s">
        <v>390</v>
      </c>
      <c r="G1224" s="39" t="s">
        <v>480</v>
      </c>
      <c r="H1224" s="59" t="str">
        <f>Table1[[#This Row],[Tabela]]&amp;Table1[[#This Row],[Campo]]</f>
        <v>lt825_mthd_usd_instrmntflg_col</v>
      </c>
      <c r="I1224" s="2" t="s">
        <v>619</v>
      </c>
      <c r="J1224" s="45">
        <f>VLOOKUP(Table1[[#This Row],[Status]],Auxiliar!$B$16:$C$24,2,0)</f>
        <v>7</v>
      </c>
      <c r="K1224" s="45" t="s">
        <v>1266</v>
      </c>
      <c r="L1224" s="46" t="s">
        <v>1272</v>
      </c>
      <c r="M1224" s="21" t="s">
        <v>1273</v>
      </c>
      <c r="N1224" s="48">
        <v>45596</v>
      </c>
      <c r="O1224" s="21">
        <f>INDEX(Auxiliar!$D$5:$F$11,MATCH(Table1[[#This Row],[Tipologia_Testes]],Auxiliar!$B$5:$B$11,0),MATCH(Table1[[#This Row],[Complexidade]],Auxiliar!$D$4:$F$4,0))</f>
        <v>2</v>
      </c>
      <c r="P1224" s="43"/>
      <c r="Q1224" s="152"/>
      <c r="R1224" s="152"/>
      <c r="S1224" s="152"/>
      <c r="T1224" s="152"/>
      <c r="U1224" s="152">
        <v>45611</v>
      </c>
      <c r="V1224" s="152"/>
      <c r="W1224" s="2">
        <f>VLOOKUP(Table1[[#This Row],[Status]],Auxiliar!$B$16:$D$24,3,0)*Table1[[#This Row],[Estimação (horas)]]</f>
        <v>0.5</v>
      </c>
      <c r="X1224" s="114"/>
    </row>
    <row r="1225" spans="2:24" ht="17.7" hidden="1" customHeight="1">
      <c r="B1225" s="39" t="s">
        <v>26</v>
      </c>
      <c r="C1225" s="39" t="s">
        <v>26</v>
      </c>
      <c r="D1225" s="2" t="s">
        <v>38</v>
      </c>
      <c r="E1225" s="39" t="s">
        <v>38</v>
      </c>
      <c r="F1225" s="39" t="s">
        <v>390</v>
      </c>
      <c r="G1225" s="39" t="s">
        <v>480</v>
      </c>
      <c r="H1225" s="59" t="str">
        <f>Table1[[#This Row],[Tabela]]&amp;Table1[[#This Row],[Campo]]</f>
        <v>lt825_mthd_usd_instrmntflg_col</v>
      </c>
      <c r="I1225" s="2" t="s">
        <v>619</v>
      </c>
      <c r="J1225" s="45">
        <f>VLOOKUP(Table1[[#This Row],[Status]],Auxiliar!$B$16:$C$24,2,0)</f>
        <v>7</v>
      </c>
      <c r="K1225" s="45" t="s">
        <v>1267</v>
      </c>
      <c r="L1225" s="46" t="s">
        <v>1272</v>
      </c>
      <c r="M1225" s="21" t="s">
        <v>1273</v>
      </c>
      <c r="N1225" s="48">
        <v>45596</v>
      </c>
      <c r="O1225" s="21">
        <f>INDEX(Auxiliar!$D$5:$F$11,MATCH(Table1[[#This Row],[Tipologia_Testes]],Auxiliar!$B$5:$B$11,0),MATCH(Table1[[#This Row],[Complexidade]],Auxiliar!$D$4:$F$4,0))</f>
        <v>2</v>
      </c>
      <c r="P1225" s="43"/>
      <c r="Q1225" s="152"/>
      <c r="R1225" s="152"/>
      <c r="S1225" s="152"/>
      <c r="T1225" s="152"/>
      <c r="U1225" s="152">
        <v>45611</v>
      </c>
      <c r="V1225" s="152"/>
      <c r="W1225" s="2">
        <f>VLOOKUP(Table1[[#This Row],[Status]],Auxiliar!$B$16:$D$24,3,0)*Table1[[#This Row],[Estimação (horas)]]</f>
        <v>0.5</v>
      </c>
      <c r="X1225" s="114"/>
    </row>
    <row r="1226" spans="2:24" ht="17.7" hidden="1" customHeight="1">
      <c r="B1226" s="39" t="s">
        <v>26</v>
      </c>
      <c r="C1226" s="39" t="s">
        <v>26</v>
      </c>
      <c r="D1226" s="2" t="s">
        <v>38</v>
      </c>
      <c r="E1226" s="39" t="s">
        <v>38</v>
      </c>
      <c r="F1226" s="39" t="s">
        <v>390</v>
      </c>
      <c r="G1226" s="39" t="s">
        <v>480</v>
      </c>
      <c r="H1226" s="59" t="str">
        <f>Table1[[#This Row],[Tabela]]&amp;Table1[[#This Row],[Campo]]</f>
        <v>lt825_mthd_usd_instrmntflg_col</v>
      </c>
      <c r="I1226" s="2" t="s">
        <v>619</v>
      </c>
      <c r="J1226" s="45">
        <f>VLOOKUP(Table1[[#This Row],[Status]],Auxiliar!$B$16:$C$24,2,0)</f>
        <v>7</v>
      </c>
      <c r="K1226" s="45" t="s">
        <v>1269</v>
      </c>
      <c r="L1226" s="46" t="s">
        <v>1272</v>
      </c>
      <c r="M1226" s="21" t="s">
        <v>1273</v>
      </c>
      <c r="N1226" s="48">
        <v>45596</v>
      </c>
      <c r="O1226" s="21">
        <f>INDEX(Auxiliar!$D$5:$F$11,MATCH(Table1[[#This Row],[Tipologia_Testes]],Auxiliar!$B$5:$B$11,0),MATCH(Table1[[#This Row],[Complexidade]],Auxiliar!$D$4:$F$4,0))</f>
        <v>0.1</v>
      </c>
      <c r="P1226" s="43"/>
      <c r="Q1226" s="152"/>
      <c r="R1226" s="152"/>
      <c r="S1226" s="152"/>
      <c r="T1226" s="152"/>
      <c r="U1226" s="152">
        <v>45611</v>
      </c>
      <c r="V1226" s="152"/>
      <c r="W1226" s="2">
        <f>VLOOKUP(Table1[[#This Row],[Status]],Auxiliar!$B$16:$D$24,3,0)*Table1[[#This Row],[Estimação (horas)]]</f>
        <v>2.5000000000000001E-2</v>
      </c>
      <c r="X1226" s="114"/>
    </row>
    <row r="1227" spans="2:24" ht="17.7" hidden="1" customHeight="1">
      <c r="B1227" s="39" t="s">
        <v>26</v>
      </c>
      <c r="C1227" s="39" t="s">
        <v>26</v>
      </c>
      <c r="D1227" s="2" t="s">
        <v>38</v>
      </c>
      <c r="E1227" s="39" t="s">
        <v>38</v>
      </c>
      <c r="F1227" s="39" t="s">
        <v>390</v>
      </c>
      <c r="G1227" s="39" t="s">
        <v>482</v>
      </c>
      <c r="H1227" s="59" t="str">
        <f>Table1[[#This Row],[Tabela]]&amp;Table1[[#This Row],[Campo]]</f>
        <v>lt825_mthd_usd_instrmntflg_pro</v>
      </c>
      <c r="I1227" s="2" t="s">
        <v>619</v>
      </c>
      <c r="J1227" s="45">
        <f>VLOOKUP(Table1[[#This Row],[Status]],Auxiliar!$B$16:$C$24,2,0)</f>
        <v>7</v>
      </c>
      <c r="K1227" s="45" t="s">
        <v>1266</v>
      </c>
      <c r="L1227" s="46" t="s">
        <v>1272</v>
      </c>
      <c r="M1227" s="21" t="s">
        <v>1273</v>
      </c>
      <c r="N1227" s="48">
        <v>45596</v>
      </c>
      <c r="O1227" s="21">
        <f>INDEX(Auxiliar!$D$5:$F$11,MATCH(Table1[[#This Row],[Tipologia_Testes]],Auxiliar!$B$5:$B$11,0),MATCH(Table1[[#This Row],[Complexidade]],Auxiliar!$D$4:$F$4,0))</f>
        <v>2</v>
      </c>
      <c r="P1227" s="43"/>
      <c r="Q1227" s="152"/>
      <c r="R1227" s="152"/>
      <c r="S1227" s="152"/>
      <c r="T1227" s="152"/>
      <c r="U1227" s="152">
        <v>45611</v>
      </c>
      <c r="V1227" s="152"/>
      <c r="W1227" s="2">
        <f>VLOOKUP(Table1[[#This Row],[Status]],Auxiliar!$B$16:$D$24,3,0)*Table1[[#This Row],[Estimação (horas)]]</f>
        <v>0.5</v>
      </c>
      <c r="X1227" s="114"/>
    </row>
    <row r="1228" spans="2:24" ht="17.7" hidden="1" customHeight="1">
      <c r="B1228" s="39" t="s">
        <v>26</v>
      </c>
      <c r="C1228" s="39" t="s">
        <v>26</v>
      </c>
      <c r="D1228" s="2" t="s">
        <v>38</v>
      </c>
      <c r="E1228" s="39" t="s">
        <v>38</v>
      </c>
      <c r="F1228" s="39" t="s">
        <v>390</v>
      </c>
      <c r="G1228" s="39" t="s">
        <v>482</v>
      </c>
      <c r="H1228" s="59" t="str">
        <f>Table1[[#This Row],[Tabela]]&amp;Table1[[#This Row],[Campo]]</f>
        <v>lt825_mthd_usd_instrmntflg_pro</v>
      </c>
      <c r="I1228" s="2" t="s">
        <v>619</v>
      </c>
      <c r="J1228" s="45">
        <f>VLOOKUP(Table1[[#This Row],[Status]],Auxiliar!$B$16:$C$24,2,0)</f>
        <v>7</v>
      </c>
      <c r="K1228" s="45" t="s">
        <v>1267</v>
      </c>
      <c r="L1228" s="46" t="s">
        <v>1272</v>
      </c>
      <c r="M1228" s="21" t="s">
        <v>1273</v>
      </c>
      <c r="N1228" s="48">
        <v>45596</v>
      </c>
      <c r="O1228" s="21">
        <f>INDEX(Auxiliar!$D$5:$F$11,MATCH(Table1[[#This Row],[Tipologia_Testes]],Auxiliar!$B$5:$B$11,0),MATCH(Table1[[#This Row],[Complexidade]],Auxiliar!$D$4:$F$4,0))</f>
        <v>2</v>
      </c>
      <c r="P1228" s="43"/>
      <c r="Q1228" s="152"/>
      <c r="R1228" s="152"/>
      <c r="S1228" s="152"/>
      <c r="T1228" s="152"/>
      <c r="U1228" s="152">
        <v>45611</v>
      </c>
      <c r="V1228" s="152"/>
      <c r="W1228" s="2">
        <f>VLOOKUP(Table1[[#This Row],[Status]],Auxiliar!$B$16:$D$24,3,0)*Table1[[#This Row],[Estimação (horas)]]</f>
        <v>0.5</v>
      </c>
      <c r="X1228" s="114"/>
    </row>
    <row r="1229" spans="2:24" ht="17.7" hidden="1" customHeight="1">
      <c r="B1229" s="39" t="s">
        <v>26</v>
      </c>
      <c r="C1229" s="39" t="s">
        <v>26</v>
      </c>
      <c r="D1229" s="2" t="s">
        <v>38</v>
      </c>
      <c r="E1229" s="39" t="s">
        <v>38</v>
      </c>
      <c r="F1229" s="39" t="s">
        <v>390</v>
      </c>
      <c r="G1229" s="39" t="s">
        <v>482</v>
      </c>
      <c r="H1229" s="59" t="str">
        <f>Table1[[#This Row],[Tabela]]&amp;Table1[[#This Row],[Campo]]</f>
        <v>lt825_mthd_usd_instrmntflg_pro</v>
      </c>
      <c r="I1229" s="2" t="s">
        <v>619</v>
      </c>
      <c r="J1229" s="45">
        <f>VLOOKUP(Table1[[#This Row],[Status]],Auxiliar!$B$16:$C$24,2,0)</f>
        <v>7</v>
      </c>
      <c r="K1229" s="45" t="s">
        <v>1269</v>
      </c>
      <c r="L1229" s="46" t="s">
        <v>1272</v>
      </c>
      <c r="M1229" s="21" t="s">
        <v>1273</v>
      </c>
      <c r="N1229" s="48">
        <v>45596</v>
      </c>
      <c r="O1229" s="21">
        <f>INDEX(Auxiliar!$D$5:$F$11,MATCH(Table1[[#This Row],[Tipologia_Testes]],Auxiliar!$B$5:$B$11,0),MATCH(Table1[[#This Row],[Complexidade]],Auxiliar!$D$4:$F$4,0))</f>
        <v>0.1</v>
      </c>
      <c r="P1229" s="43"/>
      <c r="Q1229" s="152"/>
      <c r="R1229" s="152"/>
      <c r="S1229" s="152"/>
      <c r="T1229" s="152"/>
      <c r="U1229" s="152">
        <v>45611</v>
      </c>
      <c r="V1229" s="152"/>
      <c r="W1229" s="2">
        <f>VLOOKUP(Table1[[#This Row],[Status]],Auxiliar!$B$16:$D$24,3,0)*Table1[[#This Row],[Estimação (horas)]]</f>
        <v>2.5000000000000001E-2</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1358</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1358</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1358</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1358</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1358</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1358</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1358</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1358</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1358</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1266</v>
      </c>
      <c r="L1239" s="46" t="s">
        <v>1272</v>
      </c>
      <c r="M1239" s="21" t="s">
        <v>1273</v>
      </c>
      <c r="N1239" s="48">
        <v>45581</v>
      </c>
      <c r="O1239" s="21">
        <f>INDEX(Auxiliar!$D$5:$F$13,MATCH(Table1[[#This Row],[Tipologia_Testes]],Auxiliar!$B$5:$B$13,0),MATCH(Table1[[#This Row],[Complexidade]],Auxiliar!$D$4:$F$4,0))</f>
        <v>2</v>
      </c>
      <c r="P1239" s="43" t="s">
        <v>1358</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1267</v>
      </c>
      <c r="L1240" s="46" t="s">
        <v>1272</v>
      </c>
      <c r="M1240" s="21" t="s">
        <v>1273</v>
      </c>
      <c r="N1240" s="48">
        <v>45581</v>
      </c>
      <c r="O1240" s="21">
        <f>INDEX(Auxiliar!$D$5:$F$13,MATCH(Table1[[#This Row],[Tipologia_Testes]],Auxiliar!$B$5:$B$13,0),MATCH(Table1[[#This Row],[Complexidade]],Auxiliar!$D$4:$F$4,0))</f>
        <v>2</v>
      </c>
      <c r="P1240" s="43" t="s">
        <v>1358</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1269</v>
      </c>
      <c r="L1241" s="46" t="s">
        <v>1272</v>
      </c>
      <c r="M1241" s="21" t="s">
        <v>1273</v>
      </c>
      <c r="N1241" s="48">
        <v>45581</v>
      </c>
      <c r="O1241" s="21">
        <f>INDEX(Auxiliar!$D$5:$F$13,MATCH(Table1[[#This Row],[Tipologia_Testes]],Auxiliar!$B$5:$B$13,0),MATCH(Table1[[#This Row],[Complexidade]],Auxiliar!$D$4:$F$4,0))</f>
        <v>0.1</v>
      </c>
      <c r="P1241" s="43" t="s">
        <v>1358</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1266</v>
      </c>
      <c r="L1242" s="46" t="s">
        <v>1272</v>
      </c>
      <c r="M1242" s="21" t="s">
        <v>1273</v>
      </c>
      <c r="N1242" s="48">
        <v>45581</v>
      </c>
      <c r="O1242" s="21">
        <f>INDEX(Auxiliar!$D$5:$F$13,MATCH(Table1[[#This Row],[Tipologia_Testes]],Auxiliar!$B$5:$B$13,0),MATCH(Table1[[#This Row],[Complexidade]],Auxiliar!$D$4:$F$4,0))</f>
        <v>2</v>
      </c>
      <c r="P1242" s="43" t="s">
        <v>1358</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1267</v>
      </c>
      <c r="L1243" s="46" t="s">
        <v>1272</v>
      </c>
      <c r="M1243" s="21" t="s">
        <v>1273</v>
      </c>
      <c r="N1243" s="48">
        <v>45581</v>
      </c>
      <c r="O1243" s="21">
        <f>INDEX(Auxiliar!$D$5:$F$13,MATCH(Table1[[#This Row],[Tipologia_Testes]],Auxiliar!$B$5:$B$13,0),MATCH(Table1[[#This Row],[Complexidade]],Auxiliar!$D$4:$F$4,0))</f>
        <v>2</v>
      </c>
      <c r="P1243" s="43" t="s">
        <v>1358</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1269</v>
      </c>
      <c r="L1244" s="46" t="s">
        <v>1272</v>
      </c>
      <c r="M1244" s="21" t="s">
        <v>1273</v>
      </c>
      <c r="N1244" s="48">
        <v>45581</v>
      </c>
      <c r="O1244" s="21">
        <f>INDEX(Auxiliar!$D$5:$F$13,MATCH(Table1[[#This Row],[Tipologia_Testes]],Auxiliar!$B$5:$B$13,0),MATCH(Table1[[#This Row],[Complexidade]],Auxiliar!$D$4:$F$4,0))</f>
        <v>0.1</v>
      </c>
      <c r="P1244" s="43" t="s">
        <v>1358</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1266</v>
      </c>
      <c r="L1245" s="46" t="s">
        <v>1272</v>
      </c>
      <c r="M1245" s="21" t="s">
        <v>1273</v>
      </c>
      <c r="N1245" s="48">
        <v>45581</v>
      </c>
      <c r="O1245" s="21">
        <f>INDEX(Auxiliar!$D$5:$F$13,MATCH(Table1[[#This Row],[Tipologia_Testes]],Auxiliar!$B$5:$B$13,0),MATCH(Table1[[#This Row],[Complexidade]],Auxiliar!$D$4:$F$4,0))</f>
        <v>2</v>
      </c>
      <c r="P1245" s="43" t="s">
        <v>1358</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1267</v>
      </c>
      <c r="L1246" s="46" t="s">
        <v>1272</v>
      </c>
      <c r="M1246" s="21" t="s">
        <v>1273</v>
      </c>
      <c r="N1246" s="48">
        <v>45581</v>
      </c>
      <c r="O1246" s="21">
        <f>INDEX(Auxiliar!$D$5:$F$13,MATCH(Table1[[#This Row],[Tipologia_Testes]],Auxiliar!$B$5:$B$13,0),MATCH(Table1[[#This Row],[Complexidade]],Auxiliar!$D$4:$F$4,0))</f>
        <v>2</v>
      </c>
      <c r="P1246" s="43" t="s">
        <v>1358</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1269</v>
      </c>
      <c r="L1247" s="46" t="s">
        <v>1272</v>
      </c>
      <c r="M1247" s="21" t="s">
        <v>1273</v>
      </c>
      <c r="N1247" s="48">
        <v>45581</v>
      </c>
      <c r="O1247" s="21">
        <f>INDEX(Auxiliar!$D$5:$F$13,MATCH(Table1[[#This Row],[Tipologia_Testes]],Auxiliar!$B$5:$B$13,0),MATCH(Table1[[#This Row],[Complexidade]],Auxiliar!$D$4:$F$4,0))</f>
        <v>0.1</v>
      </c>
      <c r="P1247" s="43" t="s">
        <v>1358</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1266</v>
      </c>
      <c r="L1248" s="46" t="s">
        <v>1272</v>
      </c>
      <c r="M1248" s="21" t="s">
        <v>1273</v>
      </c>
      <c r="N1248" s="48">
        <v>45581</v>
      </c>
      <c r="O1248" s="21">
        <f>INDEX(Auxiliar!$D$5:$F$13,MATCH(Table1[[#This Row],[Tipologia_Testes]],Auxiliar!$B$5:$B$13,0),MATCH(Table1[[#This Row],[Complexidade]],Auxiliar!$D$4:$F$4,0))</f>
        <v>2</v>
      </c>
      <c r="P1248" s="43" t="s">
        <v>1358</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1267</v>
      </c>
      <c r="L1249" s="46" t="s">
        <v>1272</v>
      </c>
      <c r="M1249" s="21" t="s">
        <v>1273</v>
      </c>
      <c r="N1249" s="48">
        <v>45581</v>
      </c>
      <c r="O1249" s="21">
        <f>INDEX(Auxiliar!$D$5:$F$13,MATCH(Table1[[#This Row],[Tipologia_Testes]],Auxiliar!$B$5:$B$13,0),MATCH(Table1[[#This Row],[Complexidade]],Auxiliar!$D$4:$F$4,0))</f>
        <v>2</v>
      </c>
      <c r="P1249" s="43" t="s">
        <v>1358</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1269</v>
      </c>
      <c r="L1250" s="46" t="s">
        <v>1272</v>
      </c>
      <c r="M1250" s="21" t="s">
        <v>1273</v>
      </c>
      <c r="N1250" s="48">
        <v>45581</v>
      </c>
      <c r="O1250" s="21">
        <f>INDEX(Auxiliar!$D$5:$F$13,MATCH(Table1[[#This Row],[Tipologia_Testes]],Auxiliar!$B$5:$B$13,0),MATCH(Table1[[#This Row],[Complexidade]],Auxiliar!$D$4:$F$4,0))</f>
        <v>0.1</v>
      </c>
      <c r="P1250" s="43" t="s">
        <v>1358</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1266</v>
      </c>
      <c r="L1251" s="46" t="s">
        <v>1272</v>
      </c>
      <c r="M1251" s="21" t="s">
        <v>1273</v>
      </c>
      <c r="N1251" s="48">
        <v>45581</v>
      </c>
      <c r="O1251" s="21">
        <f>INDEX(Auxiliar!$D$5:$F$13,MATCH(Table1[[#This Row],[Tipologia_Testes]],Auxiliar!$B$5:$B$13,0),MATCH(Table1[[#This Row],[Complexidade]],Auxiliar!$D$4:$F$4,0))</f>
        <v>2</v>
      </c>
      <c r="P1251" s="43" t="s">
        <v>1358</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1267</v>
      </c>
      <c r="L1252" s="46" t="s">
        <v>1272</v>
      </c>
      <c r="M1252" s="21" t="s">
        <v>1273</v>
      </c>
      <c r="N1252" s="48">
        <v>45581</v>
      </c>
      <c r="O1252" s="21">
        <f>INDEX(Auxiliar!$D$5:$F$13,MATCH(Table1[[#This Row],[Tipologia_Testes]],Auxiliar!$B$5:$B$13,0),MATCH(Table1[[#This Row],[Complexidade]],Auxiliar!$D$4:$F$4,0))</f>
        <v>2</v>
      </c>
      <c r="P1252" s="43" t="s">
        <v>1358</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1269</v>
      </c>
      <c r="L1253" s="46" t="s">
        <v>1272</v>
      </c>
      <c r="M1253" s="21" t="s">
        <v>1273</v>
      </c>
      <c r="N1253" s="48">
        <v>45581</v>
      </c>
      <c r="O1253" s="21">
        <f>INDEX(Auxiliar!$D$5:$F$13,MATCH(Table1[[#This Row],[Tipologia_Testes]],Auxiliar!$B$5:$B$13,0),MATCH(Table1[[#This Row],[Complexidade]],Auxiliar!$D$4:$F$4,0))</f>
        <v>0.1</v>
      </c>
      <c r="P1253" s="43" t="s">
        <v>1358</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1266</v>
      </c>
      <c r="L1254" s="46" t="s">
        <v>1272</v>
      </c>
      <c r="M1254" s="21" t="s">
        <v>1273</v>
      </c>
      <c r="N1254" s="48">
        <v>45581</v>
      </c>
      <c r="O1254" s="21">
        <f>INDEX(Auxiliar!$D$5:$F$13,MATCH(Table1[[#This Row],[Tipologia_Testes]],Auxiliar!$B$5:$B$13,0),MATCH(Table1[[#This Row],[Complexidade]],Auxiliar!$D$4:$F$4,0))</f>
        <v>2</v>
      </c>
      <c r="P1254" s="43" t="s">
        <v>1358</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1267</v>
      </c>
      <c r="L1255" s="46" t="s">
        <v>1272</v>
      </c>
      <c r="M1255" s="21" t="s">
        <v>1273</v>
      </c>
      <c r="N1255" s="48">
        <v>45581</v>
      </c>
      <c r="O1255" s="21">
        <f>INDEX(Auxiliar!$D$5:$F$13,MATCH(Table1[[#This Row],[Tipologia_Testes]],Auxiliar!$B$5:$B$13,0),MATCH(Table1[[#This Row],[Complexidade]],Auxiliar!$D$4:$F$4,0))</f>
        <v>2</v>
      </c>
      <c r="P1255" s="43" t="s">
        <v>1358</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1269</v>
      </c>
      <c r="L1256" s="46" t="s">
        <v>1272</v>
      </c>
      <c r="M1256" s="21" t="s">
        <v>1273</v>
      </c>
      <c r="N1256" s="48">
        <v>45581</v>
      </c>
      <c r="O1256" s="21">
        <f>INDEX(Auxiliar!$D$5:$F$13,MATCH(Table1[[#This Row],[Tipologia_Testes]],Auxiliar!$B$5:$B$13,0),MATCH(Table1[[#This Row],[Complexidade]],Auxiliar!$D$4:$F$4,0))</f>
        <v>0.1</v>
      </c>
      <c r="P1256" s="43" t="s">
        <v>1358</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1271</v>
      </c>
      <c r="L1257" s="46" t="s">
        <v>1272</v>
      </c>
      <c r="M1257" s="21" t="s">
        <v>1273</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1271</v>
      </c>
      <c r="L1258" s="46" t="s">
        <v>1272</v>
      </c>
      <c r="M1258" s="21" t="s">
        <v>1273</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1271</v>
      </c>
      <c r="L1259" s="46" t="s">
        <v>1272</v>
      </c>
      <c r="M1259" s="21" t="s">
        <v>1273</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1271</v>
      </c>
      <c r="L1260" s="46" t="s">
        <v>1272</v>
      </c>
      <c r="M1260" s="21" t="s">
        <v>1273</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1271</v>
      </c>
      <c r="L1261" s="46" t="s">
        <v>1272</v>
      </c>
      <c r="M1261" s="21" t="s">
        <v>1273</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1271</v>
      </c>
      <c r="L1262" s="46" t="s">
        <v>1272</v>
      </c>
      <c r="M1262" s="21" t="s">
        <v>1273</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1271</v>
      </c>
      <c r="L1263" s="46" t="s">
        <v>1272</v>
      </c>
      <c r="M1263" s="21" t="s">
        <v>1273</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1271</v>
      </c>
      <c r="L1264" s="46" t="s">
        <v>1272</v>
      </c>
      <c r="M1264" s="21" t="s">
        <v>1273</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1271</v>
      </c>
      <c r="L1267" s="46" t="s">
        <v>1272</v>
      </c>
      <c r="M1267" s="21" t="s">
        <v>1273</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1271</v>
      </c>
      <c r="L1268" s="46" t="s">
        <v>1272</v>
      </c>
      <c r="M1268" s="21" t="s">
        <v>1273</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1271</v>
      </c>
      <c r="L1269" s="46" t="s">
        <v>1272</v>
      </c>
      <c r="M1269" s="21" t="s">
        <v>1273</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1271</v>
      </c>
      <c r="L1270" s="46" t="s">
        <v>1272</v>
      </c>
      <c r="M1270" s="21" t="s">
        <v>1273</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1271</v>
      </c>
      <c r="L1271" s="46" t="s">
        <v>1272</v>
      </c>
      <c r="M1271" s="21" t="s">
        <v>1273</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1271</v>
      </c>
      <c r="L1272" s="46" t="s">
        <v>1272</v>
      </c>
      <c r="M1272" s="21" t="s">
        <v>1273</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1271</v>
      </c>
      <c r="L1273" s="46" t="s">
        <v>1272</v>
      </c>
      <c r="M1273" s="21" t="s">
        <v>1273</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1271</v>
      </c>
      <c r="L1274" s="46" t="s">
        <v>1272</v>
      </c>
      <c r="M1274" s="21" t="s">
        <v>1273</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1271</v>
      </c>
      <c r="L1275" s="46" t="s">
        <v>1272</v>
      </c>
      <c r="M1275" s="21" t="s">
        <v>1273</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380</v>
      </c>
      <c r="G1276" s="13" t="s">
        <v>419</v>
      </c>
      <c r="H1276" s="59" t="str">
        <f>Table1[[#This Row],[Tabela]]&amp;Table1[[#This Row],[Campo]]</f>
        <v>lt002_instrumentsstnbl_indctr</v>
      </c>
      <c r="I1276" s="2" t="s">
        <v>619</v>
      </c>
      <c r="J1276" s="45">
        <f>VLOOKUP(Table1[[#This Row],[Status]],Auxiliar!$B$16:$C$24,2,0)</f>
        <v>7</v>
      </c>
      <c r="K1276" s="21" t="s">
        <v>1271</v>
      </c>
      <c r="L1276" s="46" t="s">
        <v>1272</v>
      </c>
      <c r="M1276" s="21" t="s">
        <v>1273</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380</v>
      </c>
      <c r="G1277" s="13" t="s">
        <v>420</v>
      </c>
      <c r="H1277" s="59" t="str">
        <f>Table1[[#This Row],[Tabela]]&amp;Table1[[#This Row],[Campo]]</f>
        <v>lt002_instrumentsstnbl_ctgry</v>
      </c>
      <c r="I1277" s="2" t="s">
        <v>619</v>
      </c>
      <c r="J1277" s="45">
        <f>VLOOKUP(Table1[[#This Row],[Status]],Auxiliar!$B$16:$C$24,2,0)</f>
        <v>7</v>
      </c>
      <c r="K1277" s="21" t="s">
        <v>1271</v>
      </c>
      <c r="L1277" s="46" t="s">
        <v>1272</v>
      </c>
      <c r="M1277" s="21" t="s">
        <v>1273</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1945</v>
      </c>
      <c r="J1278" s="45">
        <f>VLOOKUP(Table1[[#This Row],[Status]],Auxiliar!$B$16:$C$24,2,0)</f>
        <v>2</v>
      </c>
      <c r="K1278" s="21" t="s">
        <v>1271</v>
      </c>
      <c r="L1278" s="46" t="s">
        <v>1272</v>
      </c>
      <c r="M1278" s="21" t="s">
        <v>1273</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1945</v>
      </c>
      <c r="J1279" s="45">
        <f>VLOOKUP(Table1[[#This Row],[Status]],Auxiliar!$B$16:$C$24,2,0)</f>
        <v>2</v>
      </c>
      <c r="K1279" s="21" t="s">
        <v>1271</v>
      </c>
      <c r="L1279" s="46" t="s">
        <v>1272</v>
      </c>
      <c r="M1279" s="21" t="s">
        <v>1273</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1945</v>
      </c>
      <c r="J1280" s="45">
        <f>VLOOKUP(Table1[[#This Row],[Status]],Auxiliar!$B$16:$C$24,2,0)</f>
        <v>2</v>
      </c>
      <c r="K1280" s="21" t="s">
        <v>1271</v>
      </c>
      <c r="L1280" s="46" t="s">
        <v>1272</v>
      </c>
      <c r="M1280" s="21" t="s">
        <v>1273</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1271</v>
      </c>
      <c r="L1281" s="46" t="s">
        <v>1272</v>
      </c>
      <c r="M1281" s="21" t="s">
        <v>1273</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1271</v>
      </c>
      <c r="L1282" s="46" t="s">
        <v>1272</v>
      </c>
      <c r="M1282" s="21" t="s">
        <v>1273</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1271</v>
      </c>
      <c r="L1283" s="46" t="s">
        <v>1272</v>
      </c>
      <c r="M1283" s="21" t="s">
        <v>1273</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1271</v>
      </c>
      <c r="L1284" s="46" t="s">
        <v>1272</v>
      </c>
      <c r="M1284" s="21" t="s">
        <v>1273</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1271</v>
      </c>
      <c r="L1285" s="46" t="s">
        <v>1272</v>
      </c>
      <c r="M1285" s="21" t="s">
        <v>1273</v>
      </c>
      <c r="N1285" s="48">
        <v>45509</v>
      </c>
      <c r="O1285" s="113">
        <v>0.1</v>
      </c>
      <c r="P1285" s="2" t="s">
        <v>1382</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1271</v>
      </c>
      <c r="L1286" s="46" t="s">
        <v>1272</v>
      </c>
      <c r="M1286" s="21" t="s">
        <v>1273</v>
      </c>
      <c r="N1286" s="48">
        <v>45509</v>
      </c>
      <c r="O1286" s="113">
        <v>0.1</v>
      </c>
      <c r="P1286" s="2" t="s">
        <v>1382</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1271</v>
      </c>
      <c r="L1287" s="46" t="s">
        <v>1272</v>
      </c>
      <c r="M1287" s="21" t="s">
        <v>1273</v>
      </c>
      <c r="N1287" s="48">
        <v>45509</v>
      </c>
      <c r="O1287" s="113">
        <v>0.1</v>
      </c>
      <c r="P1287" s="2" t="s">
        <v>1382</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1271</v>
      </c>
      <c r="L1288" s="46" t="s">
        <v>1272</v>
      </c>
      <c r="M1288" s="21" t="s">
        <v>1273</v>
      </c>
      <c r="N1288" s="48">
        <v>45509</v>
      </c>
      <c r="O1288" s="113">
        <v>0.1</v>
      </c>
      <c r="P1288" s="2" t="s">
        <v>1382</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1271</v>
      </c>
      <c r="L1289" s="46" t="s">
        <v>1272</v>
      </c>
      <c r="M1289" s="21" t="s">
        <v>1273</v>
      </c>
      <c r="N1289" s="48">
        <v>45509</v>
      </c>
      <c r="O1289" s="113">
        <v>0.1</v>
      </c>
      <c r="P1289" s="2" t="s">
        <v>1382</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1271</v>
      </c>
      <c r="L1290" s="46" t="s">
        <v>1272</v>
      </c>
      <c r="M1290" s="21" t="s">
        <v>1273</v>
      </c>
      <c r="N1290" s="48">
        <v>45509</v>
      </c>
      <c r="O1290" s="113">
        <v>0.1</v>
      </c>
      <c r="P1290" s="2" t="s">
        <v>1382</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1271</v>
      </c>
      <c r="L1291" s="46" t="s">
        <v>1272</v>
      </c>
      <c r="M1291" s="21" t="s">
        <v>1273</v>
      </c>
      <c r="N1291" s="48">
        <v>45509</v>
      </c>
      <c r="O1291" s="113">
        <v>0.1</v>
      </c>
      <c r="P1291" s="2" t="s">
        <v>1382</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1271</v>
      </c>
      <c r="L1292" s="46" t="s">
        <v>1272</v>
      </c>
      <c r="M1292" s="21" t="s">
        <v>1273</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1271</v>
      </c>
      <c r="L1293" s="46" t="s">
        <v>1272</v>
      </c>
      <c r="M1293" s="21" t="s">
        <v>1273</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1271</v>
      </c>
      <c r="L1294" s="46" t="s">
        <v>1272</v>
      </c>
      <c r="M1294" s="21" t="s">
        <v>1273</v>
      </c>
      <c r="N1294" s="48">
        <v>45590</v>
      </c>
      <c r="O1294" s="113">
        <v>0.1</v>
      </c>
      <c r="P1294" s="2"/>
      <c r="Q1294" s="152"/>
      <c r="R1294" s="152">
        <v>45589</v>
      </c>
      <c r="S1294" s="152"/>
      <c r="T1294" s="152">
        <v>45589</v>
      </c>
      <c r="U1294" s="152">
        <v>45611</v>
      </c>
      <c r="V1294" s="152"/>
      <c r="W1294" s="2">
        <f>VLOOKUP(Table1[[#This Row],[Status]],Auxiliar!$B$16:$D$24,3,0)*Table1[[#This Row],[Estimação (horas)]]</f>
        <v>2.5000000000000001E-2</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1271</v>
      </c>
      <c r="L1295" s="46" t="s">
        <v>1272</v>
      </c>
      <c r="M1295" s="21" t="s">
        <v>1273</v>
      </c>
      <c r="N1295" s="48">
        <v>45590</v>
      </c>
      <c r="O1295" s="113">
        <v>0.1</v>
      </c>
      <c r="P1295" s="2"/>
      <c r="Q1295" s="152"/>
      <c r="R1295" s="152">
        <v>45589</v>
      </c>
      <c r="S1295" s="152"/>
      <c r="T1295" s="152">
        <v>45589</v>
      </c>
      <c r="U1295" s="152">
        <v>45611</v>
      </c>
      <c r="V1295" s="152"/>
      <c r="W1295" s="2">
        <f>VLOOKUP(Table1[[#This Row],[Status]],Auxiliar!$B$16:$D$24,3,0)*Table1[[#This Row],[Estimação (horas)]]</f>
        <v>2.5000000000000001E-2</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1271</v>
      </c>
      <c r="L1296" s="46" t="s">
        <v>1272</v>
      </c>
      <c r="M1296" s="21" t="s">
        <v>1273</v>
      </c>
      <c r="N1296" s="48">
        <v>45590</v>
      </c>
      <c r="O1296" s="113">
        <v>0.1</v>
      </c>
      <c r="P1296" s="2"/>
      <c r="Q1296" s="152"/>
      <c r="R1296" s="152">
        <v>45589</v>
      </c>
      <c r="S1296" s="152"/>
      <c r="T1296" s="152">
        <v>45589</v>
      </c>
      <c r="U1296" s="152">
        <v>45611</v>
      </c>
      <c r="V1296" s="152"/>
      <c r="W1296" s="2">
        <f>VLOOKUP(Table1[[#This Row],[Status]],Auxiliar!$B$16:$D$24,3,0)*Table1[[#This Row],[Estimação (horas)]]</f>
        <v>2.5000000000000001E-2</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1271</v>
      </c>
      <c r="L1297" s="46" t="s">
        <v>1272</v>
      </c>
      <c r="M1297" s="21" t="s">
        <v>1273</v>
      </c>
      <c r="N1297" s="48">
        <v>45604</v>
      </c>
      <c r="O1297" s="113">
        <v>0.1</v>
      </c>
      <c r="P1297" s="2" t="s">
        <v>1383</v>
      </c>
      <c r="Q1297" s="152"/>
      <c r="R1297" s="152">
        <v>45603</v>
      </c>
      <c r="S1297" s="152"/>
      <c r="T1297" s="152">
        <v>45588</v>
      </c>
      <c r="U1297" s="152"/>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1271</v>
      </c>
      <c r="L1298" s="46" t="s">
        <v>1272</v>
      </c>
      <c r="M1298" s="21" t="s">
        <v>1273</v>
      </c>
      <c r="N1298" s="48">
        <v>45596</v>
      </c>
      <c r="O1298" s="113">
        <v>0.1</v>
      </c>
      <c r="P1298" s="2"/>
      <c r="Q1298" s="152"/>
      <c r="R1298" s="152">
        <v>45595</v>
      </c>
      <c r="S1298" s="152"/>
      <c r="T1298" s="152">
        <v>45595</v>
      </c>
      <c r="U1298" s="152">
        <v>45611</v>
      </c>
      <c r="V1298" s="152"/>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1271</v>
      </c>
      <c r="L1299" s="46" t="s">
        <v>1272</v>
      </c>
      <c r="M1299" s="21" t="s">
        <v>1273</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1271</v>
      </c>
      <c r="L1300" s="46" t="s">
        <v>1272</v>
      </c>
      <c r="M1300" s="21" t="s">
        <v>1273</v>
      </c>
      <c r="N1300" s="48">
        <v>45590</v>
      </c>
      <c r="O1300" s="113">
        <v>0.1</v>
      </c>
      <c r="P1300" s="32" t="s">
        <v>1358</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1271</v>
      </c>
      <c r="L1301" s="46" t="s">
        <v>1272</v>
      </c>
      <c r="M1301" s="21" t="s">
        <v>1273</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1271</v>
      </c>
      <c r="L1302" s="46" t="s">
        <v>1272</v>
      </c>
      <c r="M1302" s="21" t="s">
        <v>1273</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1271</v>
      </c>
      <c r="L1303" s="46" t="s">
        <v>1272</v>
      </c>
      <c r="M1303" s="21" t="s">
        <v>1273</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1271</v>
      </c>
      <c r="L1304" s="46" t="s">
        <v>1272</v>
      </c>
      <c r="M1304" s="21" t="s">
        <v>1273</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1271</v>
      </c>
      <c r="L1305" s="46" t="s">
        <v>1272</v>
      </c>
      <c r="M1305" s="21" t="s">
        <v>1273</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1271</v>
      </c>
      <c r="L1306" s="46" t="s">
        <v>1272</v>
      </c>
      <c r="M1306" s="21" t="s">
        <v>1273</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1271</v>
      </c>
      <c r="L1307" s="46" t="s">
        <v>1272</v>
      </c>
      <c r="M1307" s="21" t="s">
        <v>1273</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1271</v>
      </c>
      <c r="L1308" s="46" t="s">
        <v>1272</v>
      </c>
      <c r="M1308" s="21" t="s">
        <v>1273</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1271</v>
      </c>
      <c r="L1309" s="46" t="s">
        <v>1272</v>
      </c>
      <c r="M1309" s="21" t="s">
        <v>1273</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1271</v>
      </c>
      <c r="L1310" s="46" t="s">
        <v>1272</v>
      </c>
      <c r="M1310" s="21" t="s">
        <v>1273</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1319</v>
      </c>
      <c r="E1311" s="2" t="s">
        <v>38</v>
      </c>
      <c r="F1311" s="2" t="s">
        <v>219</v>
      </c>
      <c r="G1311" s="13" t="s">
        <v>221</v>
      </c>
      <c r="H1311" s="59" t="str">
        <f>Table1[[#This Row],[Tabela]]&amp;Table1[[#This Row],[Campo]]</f>
        <v>modesg_inp_emss_nacenome_regiao</v>
      </c>
      <c r="I1311" s="2" t="s">
        <v>613</v>
      </c>
      <c r="J1311" s="45">
        <f>VLOOKUP(Table1[[#This Row],[Status]],Auxiliar!$B$16:$C$24,2,0)</f>
        <v>0</v>
      </c>
      <c r="K1311" s="21" t="s">
        <v>1277</v>
      </c>
      <c r="L1311" s="21" t="s">
        <v>1284</v>
      </c>
      <c r="M1311" s="21" t="s">
        <v>1273</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1319</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1277</v>
      </c>
      <c r="L1312" s="21" t="s">
        <v>1284</v>
      </c>
      <c r="M1312" s="21" t="s">
        <v>1273</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1319</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1277</v>
      </c>
      <c r="L1313" s="21" t="s">
        <v>1284</v>
      </c>
      <c r="M1313" s="21" t="s">
        <v>1273</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1319</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1277</v>
      </c>
      <c r="L1314" s="21" t="s">
        <v>1284</v>
      </c>
      <c r="M1314" s="21" t="s">
        <v>1273</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1319</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1277</v>
      </c>
      <c r="L1315" s="21" t="s">
        <v>1284</v>
      </c>
      <c r="M1315" s="21" t="s">
        <v>1273</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1319</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1277</v>
      </c>
      <c r="L1316" s="21" t="s">
        <v>1284</v>
      </c>
      <c r="M1316" s="21" t="s">
        <v>1273</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1319</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1277</v>
      </c>
      <c r="L1317" s="21" t="s">
        <v>1284</v>
      </c>
      <c r="M1317" s="21" t="s">
        <v>1273</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1319</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1277</v>
      </c>
      <c r="L1318" s="21" t="s">
        <v>1284</v>
      </c>
      <c r="M1318" s="21" t="s">
        <v>1273</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1319</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1277</v>
      </c>
      <c r="L1319" s="21" t="s">
        <v>1284</v>
      </c>
      <c r="M1319" s="21" t="s">
        <v>1273</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1319</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1277</v>
      </c>
      <c r="L1320" s="21" t="s">
        <v>1284</v>
      </c>
      <c r="M1320" s="21" t="s">
        <v>1273</v>
      </c>
      <c r="N1320" s="48">
        <v>45491</v>
      </c>
      <c r="O1320" s="21">
        <f>INDEX(Auxiliar!$D$5:$F$13,MATCH(Table1[[#This Row],[Tipologia_Testes]],Auxiliar!$B$5:$B$13,0),MATCH(Table1[[#This Row],[Complexidade]],Auxiliar!$D$4:$F$4,0))</f>
        <v>0.5</v>
      </c>
      <c r="P1320" s="2" t="s">
        <v>1286</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81" operator="containsText" id="{6928D489-0130-4A60-BE2B-1D9108B02454}">
            <xm:f>NOT(ISERROR(SEARCH(Auxiliar!$B$21,I130)))</xm:f>
            <xm:f>Auxiliar!$B$21</xm:f>
            <x14:dxf>
              <font>
                <b/>
                <i val="0"/>
                <color rgb="FFFFC000"/>
              </font>
              <fill>
                <patternFill>
                  <bgColor theme="9" tint="0.59996337778862885"/>
                </patternFill>
              </fill>
            </x14:dxf>
          </x14:cfRule>
          <x14:cfRule type="cellIs" priority="482" operator="equal" id="{E2F14AF0-878C-4184-86EE-1EC72D11FF82}">
            <xm:f>Auxiliar!$B$24</xm:f>
            <x14:dxf>
              <font>
                <b/>
                <i val="0"/>
                <color theme="1"/>
              </font>
              <fill>
                <patternFill patternType="darkUp">
                  <bgColor theme="0"/>
                </patternFill>
              </fill>
            </x14:dxf>
          </x14:cfRule>
          <x14:cfRule type="cellIs" priority="483" operator="equal" id="{662C2D77-73A6-422E-B043-D39190EAAFD3}">
            <xm:f>Auxiliar!$B$18</xm:f>
            <x14:dxf>
              <font>
                <b/>
                <i val="0"/>
                <color theme="0" tint="-0.499984740745262"/>
              </font>
              <fill>
                <patternFill>
                  <bgColor theme="0" tint="-4.9989318521683403E-2"/>
                </patternFill>
              </fill>
            </x14:dxf>
          </x14:cfRule>
          <x14:cfRule type="containsText" priority="48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48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486" operator="containsText" id="{E1F4ABAD-4246-42AD-B2CD-8E341D15C381}">
            <xm:f>NOT(ISERROR(SEARCH(Auxiliar!$B$16,I130)))</xm:f>
            <xm:f>Auxiliar!$B$16</xm:f>
            <x14:dxf>
              <font>
                <b/>
                <i val="0"/>
                <color theme="7"/>
              </font>
              <fill>
                <patternFill>
                  <bgColor theme="7" tint="0.79998168889431442"/>
                </patternFill>
              </fill>
            </x14:dxf>
          </x14:cfRule>
          <xm:sqref>I1230:I1256 I1170:I1172 I1014:I1016 I1080:I1145 I130:J325</xm:sqref>
        </x14:conditionalFormatting>
        <x14:conditionalFormatting xmlns:xm="http://schemas.microsoft.com/office/excel/2006/main">
          <x14:cfRule type="containsText" priority="475" operator="containsText" id="{13A6F00C-4A99-4591-BA1E-940547EDC47E}">
            <xm:f>NOT(ISERROR(SEARCH(Auxiliar!$B$21,I1294)))</xm:f>
            <xm:f>Auxiliar!$B$21</xm:f>
            <x14:dxf>
              <font>
                <b/>
                <i val="0"/>
                <color rgb="FFFFC000"/>
              </font>
              <fill>
                <patternFill>
                  <bgColor theme="9" tint="0.59996337778862885"/>
                </patternFill>
              </fill>
            </x14:dxf>
          </x14:cfRule>
          <x14:cfRule type="cellIs" priority="476" operator="equal" id="{F77A5A00-EE63-49C6-B69B-DEF4C69B3AC2}">
            <xm:f>Auxiliar!$B$24</xm:f>
            <x14:dxf>
              <font>
                <b/>
                <i val="0"/>
                <color theme="1"/>
              </font>
              <fill>
                <patternFill patternType="darkUp">
                  <bgColor theme="0"/>
                </patternFill>
              </fill>
            </x14:dxf>
          </x14:cfRule>
          <x14:cfRule type="cellIs" priority="477" operator="equal" id="{DB207758-826D-4B4F-9F87-C19B70D54E03}">
            <xm:f>Auxiliar!$B$18</xm:f>
            <x14:dxf>
              <font>
                <b/>
                <i val="0"/>
                <color theme="0" tint="-0.499984740745262"/>
              </font>
              <fill>
                <patternFill>
                  <bgColor theme="0" tint="-4.9989318521683403E-2"/>
                </patternFill>
              </fill>
            </x14:dxf>
          </x14:cfRule>
          <x14:cfRule type="containsText" priority="478" operator="containsText" id="{A6AC8E33-F03D-4676-8E87-9972FF45CD35}">
            <xm:f>NOT(ISERROR(SEARCH(Auxiliar!$B$22,I1294)))</xm:f>
            <xm:f>Auxiliar!$B$22</xm:f>
            <x14:dxf>
              <font>
                <b/>
                <i val="0"/>
                <color rgb="FFC00000"/>
              </font>
              <fill>
                <patternFill>
                  <bgColor theme="4" tint="0.79998168889431442"/>
                </patternFill>
              </fill>
            </x14:dxf>
          </x14:cfRule>
          <x14:cfRule type="containsText" priority="479" operator="containsText" id="{B8AB0638-AB93-4C8A-A571-BC8A76C661B4}">
            <xm:f>NOT(ISERROR(SEARCH(Auxiliar!$B$19,I1294)))</xm:f>
            <xm:f>Auxiliar!$B$19</xm:f>
            <x14:dxf>
              <font>
                <b/>
                <i val="0"/>
                <color theme="9" tint="-0.499984740745262"/>
              </font>
              <fill>
                <patternFill>
                  <bgColor theme="9" tint="0.79998168889431442"/>
                </patternFill>
              </fill>
            </x14:dxf>
          </x14:cfRule>
          <x14:cfRule type="containsText" priority="480" operator="containsText" id="{5F397BDC-2D2E-4C25-B3C0-41B6E44490F6}">
            <xm:f>NOT(ISERROR(SEARCH(Auxiliar!$B$16,I1294)))</xm:f>
            <xm:f>Auxiliar!$B$16</xm:f>
            <x14:dxf>
              <font>
                <b/>
                <i val="0"/>
                <color theme="7"/>
              </font>
              <fill>
                <patternFill>
                  <bgColor theme="7" tint="0.79998168889431442"/>
                </patternFill>
              </fill>
            </x14:dxf>
          </x14:cfRule>
          <xm:sqref>I1294:I1297 I1299:I1300</xm:sqref>
        </x14:conditionalFormatting>
        <x14:conditionalFormatting xmlns:xm="http://schemas.microsoft.com/office/excel/2006/main">
          <x14:cfRule type="containsText" priority="487" operator="containsText" id="{FE7F90C9-5428-4F37-99B4-49F35DED47CB}">
            <xm:f>NOT(ISERROR(SEARCH(Auxiliar!$B$21,I9)))</xm:f>
            <xm:f>Auxiliar!$B$21</xm:f>
            <x14:dxf>
              <font>
                <b/>
                <i val="0"/>
                <color rgb="FFFFC000"/>
              </font>
              <fill>
                <patternFill>
                  <bgColor theme="9" tint="0.59996337778862885"/>
                </patternFill>
              </fill>
            </x14:dxf>
          </x14:cfRule>
          <x14:cfRule type="cellIs" priority="488" operator="equal" id="{242CBF72-8D3F-44A2-A9FE-DDAF10F3447F}">
            <xm:f>Auxiliar!$B$24</xm:f>
            <x14:dxf>
              <font>
                <b/>
                <i val="0"/>
                <color theme="1"/>
              </font>
              <fill>
                <patternFill patternType="darkUp">
                  <bgColor theme="0"/>
                </patternFill>
              </fill>
            </x14:dxf>
          </x14:cfRule>
          <x14:cfRule type="cellIs" priority="489" operator="equal" id="{037FACA4-D182-40BD-AF19-F3F735343A6F}">
            <xm:f>Auxiliar!$B$18</xm:f>
            <x14:dxf>
              <font>
                <b/>
                <i val="0"/>
                <color theme="0" tint="-0.499984740745262"/>
              </font>
              <fill>
                <patternFill>
                  <bgColor theme="0" tint="-4.9989318521683403E-2"/>
                </patternFill>
              </fill>
            </x14:dxf>
          </x14:cfRule>
          <x14:cfRule type="containsText" priority="490" operator="containsText" id="{6659E188-0A7E-4EE9-9FE5-97730961DBE6}">
            <xm:f>NOT(ISERROR(SEARCH(Auxiliar!$B$22,I9)))</xm:f>
            <xm:f>Auxiliar!$B$22</xm:f>
            <x14:dxf>
              <font>
                <b/>
                <i val="0"/>
                <color rgb="FFC00000"/>
              </font>
              <fill>
                <patternFill>
                  <bgColor theme="4" tint="0.79998168889431442"/>
                </patternFill>
              </fill>
            </x14:dxf>
          </x14:cfRule>
          <x14:cfRule type="containsText" priority="491"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492" operator="containsText" id="{A8657430-99A2-4591-8CDA-FB18D0976C56}">
            <xm:f>NOT(ISERROR(SEARCH(Auxiliar!$B$16,I9)))</xm:f>
            <xm:f>Auxiliar!$B$16</xm:f>
            <x14:dxf>
              <font>
                <b/>
                <i val="0"/>
                <color theme="7"/>
              </font>
              <fill>
                <patternFill>
                  <bgColor theme="7" tint="0.79998168889431442"/>
                </patternFill>
              </fill>
            </x14:dxf>
          </x14:cfRule>
          <xm:sqref>I9:J125</xm:sqref>
        </x14:conditionalFormatting>
        <x14:conditionalFormatting xmlns:xm="http://schemas.microsoft.com/office/excel/2006/main">
          <x14:cfRule type="containsText" priority="547" operator="containsText" id="{A0E353A4-BC40-460B-BB47-B57EC0BDDA87}">
            <xm:f>NOT(ISERROR(SEARCH(Auxiliar!$B$21,I347)))</xm:f>
            <xm:f>Auxiliar!$B$21</xm:f>
            <x14:dxf>
              <font>
                <b/>
                <i val="0"/>
                <color rgb="FFFFC000"/>
              </font>
              <fill>
                <patternFill>
                  <bgColor theme="9" tint="0.59996337778862885"/>
                </patternFill>
              </fill>
            </x14:dxf>
          </x14:cfRule>
          <x14:cfRule type="cellIs" priority="548" operator="equal" id="{461BEC2A-3AB6-4974-9160-0CC657CD83C0}">
            <xm:f>Auxiliar!$B$24</xm:f>
            <x14:dxf>
              <font>
                <b/>
                <i val="0"/>
                <color theme="1"/>
              </font>
              <fill>
                <patternFill patternType="darkUp">
                  <bgColor theme="0"/>
                </patternFill>
              </fill>
            </x14:dxf>
          </x14:cfRule>
          <x14:cfRule type="cellIs" priority="1015" operator="equal" id="{5CC18A3F-CC0C-4983-A19C-E91C49A3DB8A}">
            <xm:f>Auxiliar!$B$18</xm:f>
            <x14:dxf>
              <font>
                <b/>
                <i val="0"/>
                <color theme="0" tint="-0.499984740745262"/>
              </font>
              <fill>
                <patternFill>
                  <bgColor theme="0" tint="-4.9989318521683403E-2"/>
                </patternFill>
              </fill>
            </x14:dxf>
          </x14:cfRule>
          <x14:cfRule type="containsText" priority="101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1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18" operator="containsText" id="{E24FE097-F3CC-4A48-80A2-F7619DECA0EF}">
            <xm:f>NOT(ISERROR(SEARCH(Auxiliar!$B$16,I347)))</xm:f>
            <xm:f>Auxiliar!$B$16</xm:f>
            <x14:dxf>
              <font>
                <b/>
                <i val="0"/>
                <color theme="7"/>
              </font>
              <fill>
                <patternFill>
                  <bgColor theme="7" tint="0.79998168889431442"/>
                </patternFill>
              </fill>
            </x14:dxf>
          </x14:cfRule>
          <xm:sqref>J1080:J1145 J1170:J1172 J1294:J1300 I1301:J1320 I1173:J1215 J1228:J1256 I1227:J1227 J1225:J1226 I1224:J1224 J1222:J1223 I1221:J1221 J1219:J1220 I1218:J1218 J1216:J1217 I1146:J1169 I1257:J1293 J1014:J1070 I1071:J1079 I347:J1013</xm:sqref>
        </x14:conditionalFormatting>
        <x14:conditionalFormatting xmlns:xm="http://schemas.microsoft.com/office/excel/2006/main">
          <x14:cfRule type="containsText" priority="499" operator="containsText" id="{576165AC-18FE-49D8-90D0-249BF5B7AAD2}">
            <xm:f>NOT(ISERROR(SEARCH(Auxiliar!$B$21,J326)))</xm:f>
            <xm:f>Auxiliar!$B$21</xm:f>
            <x14:dxf>
              <font>
                <b/>
                <i val="0"/>
                <color rgb="FFFFC000"/>
              </font>
              <fill>
                <patternFill>
                  <bgColor theme="9" tint="0.59996337778862885"/>
                </patternFill>
              </fill>
            </x14:dxf>
          </x14:cfRule>
          <x14:cfRule type="cellIs" priority="500" operator="equal" id="{2BEF1854-999B-428C-B198-117A6D75B6CF}">
            <xm:f>Auxiliar!$B$24</xm:f>
            <x14:dxf>
              <font>
                <b/>
                <i val="0"/>
                <color theme="1"/>
              </font>
              <fill>
                <patternFill patternType="darkUp">
                  <bgColor theme="0"/>
                </patternFill>
              </fill>
            </x14:dxf>
          </x14:cfRule>
          <x14:cfRule type="cellIs" priority="501" operator="equal" id="{82150E9C-7DB3-4C92-B25A-09099C09088C}">
            <xm:f>Auxiliar!$B$18</xm:f>
            <x14:dxf>
              <font>
                <b/>
                <i val="0"/>
                <color theme="0" tint="-0.499984740745262"/>
              </font>
              <fill>
                <patternFill>
                  <bgColor theme="0" tint="-4.9989318521683403E-2"/>
                </patternFill>
              </fill>
            </x14:dxf>
          </x14:cfRule>
          <x14:cfRule type="containsText" priority="50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0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0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469" operator="containsText" id="{8654C072-8AFF-4BE3-BC80-E6427B828BBF}">
            <xm:f>NOT(ISERROR(SEARCH(Auxiliar!$B$21,I1228)))</xm:f>
            <xm:f>Auxiliar!$B$21</xm:f>
            <x14:dxf>
              <font>
                <b/>
                <i val="0"/>
                <color rgb="FFFFC000"/>
              </font>
              <fill>
                <patternFill>
                  <bgColor theme="9" tint="0.59996337778862885"/>
                </patternFill>
              </fill>
            </x14:dxf>
          </x14:cfRule>
          <x14:cfRule type="cellIs" priority="470" operator="equal" id="{D3BAFDC5-7FFB-4A03-BF77-A6E5459AA9B7}">
            <xm:f>Auxiliar!$B$24</xm:f>
            <x14:dxf>
              <font>
                <b/>
                <i val="0"/>
                <color theme="1"/>
              </font>
              <fill>
                <patternFill patternType="darkUp">
                  <bgColor theme="0"/>
                </patternFill>
              </fill>
            </x14:dxf>
          </x14:cfRule>
          <x14:cfRule type="cellIs" priority="471" operator="equal" id="{0E0C4BBB-7B29-4FD7-B513-9ADCA280AC78}">
            <xm:f>Auxiliar!$B$18</xm:f>
            <x14:dxf>
              <font>
                <b/>
                <i val="0"/>
                <color theme="0" tint="-0.499984740745262"/>
              </font>
              <fill>
                <patternFill>
                  <bgColor theme="0" tint="-4.9989318521683403E-2"/>
                </patternFill>
              </fill>
            </x14:dxf>
          </x14:cfRule>
          <x14:cfRule type="containsText" priority="472" operator="containsText" id="{C5596CB8-3646-4D73-9456-EBDA0BCDDEC9}">
            <xm:f>NOT(ISERROR(SEARCH(Auxiliar!$B$22,I1228)))</xm:f>
            <xm:f>Auxiliar!$B$22</xm:f>
            <x14:dxf>
              <font>
                <b/>
                <i val="0"/>
                <color rgb="FFC00000"/>
              </font>
              <fill>
                <patternFill>
                  <bgColor theme="4" tint="0.79998168889431442"/>
                </patternFill>
              </fill>
            </x14:dxf>
          </x14:cfRule>
          <x14:cfRule type="containsText" priority="473" operator="containsText" id="{AAE165F2-9158-4137-BA92-9709B46873C9}">
            <xm:f>NOT(ISERROR(SEARCH(Auxiliar!$B$19,I1228)))</xm:f>
            <xm:f>Auxiliar!$B$19</xm:f>
            <x14:dxf>
              <font>
                <b/>
                <i val="0"/>
                <color theme="9" tint="-0.499984740745262"/>
              </font>
              <fill>
                <patternFill>
                  <bgColor theme="9" tint="0.79998168889431442"/>
                </patternFill>
              </fill>
            </x14:dxf>
          </x14:cfRule>
          <x14:cfRule type="containsText" priority="474" operator="containsText" id="{06B05389-4697-4109-8792-426BD8147C4F}">
            <xm:f>NOT(ISERROR(SEARCH(Auxiliar!$B$16,I1228)))</xm:f>
            <xm:f>Auxiliar!$B$16</xm:f>
            <x14:dxf>
              <font>
                <b/>
                <i val="0"/>
                <color theme="7"/>
              </font>
              <fill>
                <patternFill>
                  <bgColor theme="7" tint="0.79998168889431442"/>
                </patternFill>
              </fill>
            </x14:dxf>
          </x14:cfRule>
          <xm:sqref>I1228</xm:sqref>
        </x14:conditionalFormatting>
        <x14:conditionalFormatting xmlns:xm="http://schemas.microsoft.com/office/excel/2006/main">
          <x14:cfRule type="containsText" priority="463" operator="containsText" id="{6D31A4AC-B122-497F-9FC6-CE817FED866F}">
            <xm:f>NOT(ISERROR(SEARCH(Auxiliar!$B$21,I1229)))</xm:f>
            <xm:f>Auxiliar!$B$21</xm:f>
            <x14:dxf>
              <font>
                <b/>
                <i val="0"/>
                <color rgb="FFFFC000"/>
              </font>
              <fill>
                <patternFill>
                  <bgColor theme="9" tint="0.59996337778862885"/>
                </patternFill>
              </fill>
            </x14:dxf>
          </x14:cfRule>
          <x14:cfRule type="cellIs" priority="464" operator="equal" id="{BC24EA63-FCB7-41C8-8459-50E6363DD3DC}">
            <xm:f>Auxiliar!$B$24</xm:f>
            <x14:dxf>
              <font>
                <b/>
                <i val="0"/>
                <color theme="1"/>
              </font>
              <fill>
                <patternFill patternType="darkUp">
                  <bgColor theme="0"/>
                </patternFill>
              </fill>
            </x14:dxf>
          </x14:cfRule>
          <x14:cfRule type="cellIs" priority="465" operator="equal" id="{EF3405F2-F06B-40CA-90B2-7832EB88D81D}">
            <xm:f>Auxiliar!$B$18</xm:f>
            <x14:dxf>
              <font>
                <b/>
                <i val="0"/>
                <color theme="0" tint="-0.499984740745262"/>
              </font>
              <fill>
                <patternFill>
                  <bgColor theme="0" tint="-4.9989318521683403E-2"/>
                </patternFill>
              </fill>
            </x14:dxf>
          </x14:cfRule>
          <x14:cfRule type="containsText" priority="466" operator="containsText" id="{25182203-BC56-4A16-A152-9097D6F1DCBD}">
            <xm:f>NOT(ISERROR(SEARCH(Auxiliar!$B$22,I1229)))</xm:f>
            <xm:f>Auxiliar!$B$22</xm:f>
            <x14:dxf>
              <font>
                <b/>
                <i val="0"/>
                <color rgb="FFC00000"/>
              </font>
              <fill>
                <patternFill>
                  <bgColor theme="4" tint="0.79998168889431442"/>
                </patternFill>
              </fill>
            </x14:dxf>
          </x14:cfRule>
          <x14:cfRule type="containsText" priority="467" operator="containsText" id="{DD6D4548-7329-462F-9809-88230D51C569}">
            <xm:f>NOT(ISERROR(SEARCH(Auxiliar!$B$19,I1229)))</xm:f>
            <xm:f>Auxiliar!$B$19</xm:f>
            <x14:dxf>
              <font>
                <b/>
                <i val="0"/>
                <color theme="9" tint="-0.499984740745262"/>
              </font>
              <fill>
                <patternFill>
                  <bgColor theme="9" tint="0.79998168889431442"/>
                </patternFill>
              </fill>
            </x14:dxf>
          </x14:cfRule>
          <x14:cfRule type="containsText" priority="468" operator="containsText" id="{990409B1-4723-4D67-8032-B75493DAE185}">
            <xm:f>NOT(ISERROR(SEARCH(Auxiliar!$B$16,I1229)))</xm:f>
            <xm:f>Auxiliar!$B$16</xm:f>
            <x14:dxf>
              <font>
                <b/>
                <i val="0"/>
                <color theme="7"/>
              </font>
              <fill>
                <patternFill>
                  <bgColor theme="7" tint="0.79998168889431442"/>
                </patternFill>
              </fill>
            </x14:dxf>
          </x14:cfRule>
          <xm:sqref>I1229</xm:sqref>
        </x14:conditionalFormatting>
        <x14:conditionalFormatting xmlns:xm="http://schemas.microsoft.com/office/excel/2006/main">
          <x14:cfRule type="containsText" priority="457" operator="containsText" id="{789BBD67-3927-4F3F-B9E6-8F3AC2874CFE}">
            <xm:f>NOT(ISERROR(SEARCH(Auxiliar!$B$21,I1225)))</xm:f>
            <xm:f>Auxiliar!$B$21</xm:f>
            <x14:dxf>
              <font>
                <b/>
                <i val="0"/>
                <color rgb="FFFFC000"/>
              </font>
              <fill>
                <patternFill>
                  <bgColor theme="9" tint="0.59996337778862885"/>
                </patternFill>
              </fill>
            </x14:dxf>
          </x14:cfRule>
          <x14:cfRule type="cellIs" priority="458" operator="equal" id="{79BDD02A-7856-4BD9-A647-A72152BA8B68}">
            <xm:f>Auxiliar!$B$24</xm:f>
            <x14:dxf>
              <font>
                <b/>
                <i val="0"/>
                <color theme="1"/>
              </font>
              <fill>
                <patternFill patternType="darkUp">
                  <bgColor theme="0"/>
                </patternFill>
              </fill>
            </x14:dxf>
          </x14:cfRule>
          <x14:cfRule type="cellIs" priority="459" operator="equal" id="{C70D6011-F76B-4E08-B954-DC0130133AAD}">
            <xm:f>Auxiliar!$B$18</xm:f>
            <x14:dxf>
              <font>
                <b/>
                <i val="0"/>
                <color theme="0" tint="-0.499984740745262"/>
              </font>
              <fill>
                <patternFill>
                  <bgColor theme="0" tint="-4.9989318521683403E-2"/>
                </patternFill>
              </fill>
            </x14:dxf>
          </x14:cfRule>
          <x14:cfRule type="containsText" priority="460" operator="containsText" id="{4D4AD11E-8F5E-4B95-ADFA-13CD147B9184}">
            <xm:f>NOT(ISERROR(SEARCH(Auxiliar!$B$22,I1225)))</xm:f>
            <xm:f>Auxiliar!$B$22</xm:f>
            <x14:dxf>
              <font>
                <b/>
                <i val="0"/>
                <color rgb="FFC00000"/>
              </font>
              <fill>
                <patternFill>
                  <bgColor theme="4" tint="0.79998168889431442"/>
                </patternFill>
              </fill>
            </x14:dxf>
          </x14:cfRule>
          <x14:cfRule type="containsText" priority="461" operator="containsText" id="{678AF0F9-9FE5-4509-936C-521A0C089A41}">
            <xm:f>NOT(ISERROR(SEARCH(Auxiliar!$B$19,I1225)))</xm:f>
            <xm:f>Auxiliar!$B$19</xm:f>
            <x14:dxf>
              <font>
                <b/>
                <i val="0"/>
                <color theme="9" tint="-0.499984740745262"/>
              </font>
              <fill>
                <patternFill>
                  <bgColor theme="9" tint="0.79998168889431442"/>
                </patternFill>
              </fill>
            </x14:dxf>
          </x14:cfRule>
          <x14:cfRule type="containsText" priority="462" operator="containsText" id="{BA8902CE-A07F-4EC6-8FD3-65DE11130AF3}">
            <xm:f>NOT(ISERROR(SEARCH(Auxiliar!$B$16,I1225)))</xm:f>
            <xm:f>Auxiliar!$B$16</xm:f>
            <x14:dxf>
              <font>
                <b/>
                <i val="0"/>
                <color theme="7"/>
              </font>
              <fill>
                <patternFill>
                  <bgColor theme="7" tint="0.79998168889431442"/>
                </patternFill>
              </fill>
            </x14:dxf>
          </x14:cfRule>
          <xm:sqref>I1225</xm:sqref>
        </x14:conditionalFormatting>
        <x14:conditionalFormatting xmlns:xm="http://schemas.microsoft.com/office/excel/2006/main">
          <x14:cfRule type="containsText" priority="451" operator="containsText" id="{10E15432-E180-42B0-8B88-FBFB1DC6AEF1}">
            <xm:f>NOT(ISERROR(SEARCH(Auxiliar!$B$21,I1226)))</xm:f>
            <xm:f>Auxiliar!$B$21</xm:f>
            <x14:dxf>
              <font>
                <b/>
                <i val="0"/>
                <color rgb="FFFFC000"/>
              </font>
              <fill>
                <patternFill>
                  <bgColor theme="9" tint="0.59996337778862885"/>
                </patternFill>
              </fill>
            </x14:dxf>
          </x14:cfRule>
          <x14:cfRule type="cellIs" priority="452" operator="equal" id="{EC8D58FC-149E-4526-8A66-55F7696A5CF4}">
            <xm:f>Auxiliar!$B$24</xm:f>
            <x14:dxf>
              <font>
                <b/>
                <i val="0"/>
                <color theme="1"/>
              </font>
              <fill>
                <patternFill patternType="darkUp">
                  <bgColor theme="0"/>
                </patternFill>
              </fill>
            </x14:dxf>
          </x14:cfRule>
          <x14:cfRule type="cellIs" priority="453" operator="equal" id="{00CD7E63-054D-4B18-8BE0-8A45325AAD57}">
            <xm:f>Auxiliar!$B$18</xm:f>
            <x14:dxf>
              <font>
                <b/>
                <i val="0"/>
                <color theme="0" tint="-0.499984740745262"/>
              </font>
              <fill>
                <patternFill>
                  <bgColor theme="0" tint="-4.9989318521683403E-2"/>
                </patternFill>
              </fill>
            </x14:dxf>
          </x14:cfRule>
          <x14:cfRule type="containsText" priority="454" operator="containsText" id="{FE640215-CD31-4BCD-A93C-942B038C373A}">
            <xm:f>NOT(ISERROR(SEARCH(Auxiliar!$B$22,I1226)))</xm:f>
            <xm:f>Auxiliar!$B$22</xm:f>
            <x14:dxf>
              <font>
                <b/>
                <i val="0"/>
                <color rgb="FFC00000"/>
              </font>
              <fill>
                <patternFill>
                  <bgColor theme="4" tint="0.79998168889431442"/>
                </patternFill>
              </fill>
            </x14:dxf>
          </x14:cfRule>
          <x14:cfRule type="containsText" priority="455" operator="containsText" id="{74B316DA-DAD4-4357-BE91-7677C2F335E7}">
            <xm:f>NOT(ISERROR(SEARCH(Auxiliar!$B$19,I1226)))</xm:f>
            <xm:f>Auxiliar!$B$19</xm:f>
            <x14:dxf>
              <font>
                <b/>
                <i val="0"/>
                <color theme="9" tint="-0.499984740745262"/>
              </font>
              <fill>
                <patternFill>
                  <bgColor theme="9" tint="0.79998168889431442"/>
                </patternFill>
              </fill>
            </x14:dxf>
          </x14:cfRule>
          <x14:cfRule type="containsText" priority="456" operator="containsText" id="{78904819-F8C6-4B22-B0CC-268A62AA79D8}">
            <xm:f>NOT(ISERROR(SEARCH(Auxiliar!$B$16,I1226)))</xm:f>
            <xm:f>Auxiliar!$B$16</xm:f>
            <x14:dxf>
              <font>
                <b/>
                <i val="0"/>
                <color theme="7"/>
              </font>
              <fill>
                <patternFill>
                  <bgColor theme="7" tint="0.79998168889431442"/>
                </patternFill>
              </fill>
            </x14:dxf>
          </x14:cfRule>
          <xm:sqref>I1226</xm:sqref>
        </x14:conditionalFormatting>
        <x14:conditionalFormatting xmlns:xm="http://schemas.microsoft.com/office/excel/2006/main">
          <x14:cfRule type="containsText" priority="445" operator="containsText" id="{1EFD0F28-AEB5-4270-BDF3-5697D53EC2E5}">
            <xm:f>NOT(ISERROR(SEARCH(Auxiliar!$B$21,I1222)))</xm:f>
            <xm:f>Auxiliar!$B$21</xm:f>
            <x14:dxf>
              <font>
                <b/>
                <i val="0"/>
                <color rgb="FFFFC000"/>
              </font>
              <fill>
                <patternFill>
                  <bgColor theme="9" tint="0.59996337778862885"/>
                </patternFill>
              </fill>
            </x14:dxf>
          </x14:cfRule>
          <x14:cfRule type="cellIs" priority="446" operator="equal" id="{20D4F0CF-9729-4A79-84EF-758BA02764BE}">
            <xm:f>Auxiliar!$B$24</xm:f>
            <x14:dxf>
              <font>
                <b/>
                <i val="0"/>
                <color theme="1"/>
              </font>
              <fill>
                <patternFill patternType="darkUp">
                  <bgColor theme="0"/>
                </patternFill>
              </fill>
            </x14:dxf>
          </x14:cfRule>
          <x14:cfRule type="cellIs" priority="447" operator="equal" id="{2ED34798-AACA-483A-A797-80EC69E260B4}">
            <xm:f>Auxiliar!$B$18</xm:f>
            <x14:dxf>
              <font>
                <b/>
                <i val="0"/>
                <color theme="0" tint="-0.499984740745262"/>
              </font>
              <fill>
                <patternFill>
                  <bgColor theme="0" tint="-4.9989318521683403E-2"/>
                </patternFill>
              </fill>
            </x14:dxf>
          </x14:cfRule>
          <x14:cfRule type="containsText" priority="448" operator="containsText" id="{FFB391BA-F508-4155-8687-050110EDA5B1}">
            <xm:f>NOT(ISERROR(SEARCH(Auxiliar!$B$22,I1222)))</xm:f>
            <xm:f>Auxiliar!$B$22</xm:f>
            <x14:dxf>
              <font>
                <b/>
                <i val="0"/>
                <color rgb="FFC00000"/>
              </font>
              <fill>
                <patternFill>
                  <bgColor theme="4" tint="0.79998168889431442"/>
                </patternFill>
              </fill>
            </x14:dxf>
          </x14:cfRule>
          <x14:cfRule type="containsText" priority="449" operator="containsText" id="{B0EDFF38-04DD-40C9-AD32-2E20FD16E197}">
            <xm:f>NOT(ISERROR(SEARCH(Auxiliar!$B$19,I1222)))</xm:f>
            <xm:f>Auxiliar!$B$19</xm:f>
            <x14:dxf>
              <font>
                <b/>
                <i val="0"/>
                <color theme="9" tint="-0.499984740745262"/>
              </font>
              <fill>
                <patternFill>
                  <bgColor theme="9" tint="0.79998168889431442"/>
                </patternFill>
              </fill>
            </x14:dxf>
          </x14:cfRule>
          <x14:cfRule type="containsText" priority="450" operator="containsText" id="{458D1AF0-141D-465A-AEE5-D8DACA286F6E}">
            <xm:f>NOT(ISERROR(SEARCH(Auxiliar!$B$16,I1222)))</xm:f>
            <xm:f>Auxiliar!$B$16</xm:f>
            <x14:dxf>
              <font>
                <b/>
                <i val="0"/>
                <color theme="7"/>
              </font>
              <fill>
                <patternFill>
                  <bgColor theme="7" tint="0.79998168889431442"/>
                </patternFill>
              </fill>
            </x14:dxf>
          </x14:cfRule>
          <xm:sqref>I1222</xm:sqref>
        </x14:conditionalFormatting>
        <x14:conditionalFormatting xmlns:xm="http://schemas.microsoft.com/office/excel/2006/main">
          <x14:cfRule type="containsText" priority="439" operator="containsText" id="{10BBDEAB-9A17-4ECE-A36D-A1F49F283670}">
            <xm:f>NOT(ISERROR(SEARCH(Auxiliar!$B$21,I1223)))</xm:f>
            <xm:f>Auxiliar!$B$21</xm:f>
            <x14:dxf>
              <font>
                <b/>
                <i val="0"/>
                <color rgb="FFFFC000"/>
              </font>
              <fill>
                <patternFill>
                  <bgColor theme="9" tint="0.59996337778862885"/>
                </patternFill>
              </fill>
            </x14:dxf>
          </x14:cfRule>
          <x14:cfRule type="cellIs" priority="440" operator="equal" id="{DBF1EFFE-CFFC-4F04-AD4B-B9BCA7488094}">
            <xm:f>Auxiliar!$B$24</xm:f>
            <x14:dxf>
              <font>
                <b/>
                <i val="0"/>
                <color theme="1"/>
              </font>
              <fill>
                <patternFill patternType="darkUp">
                  <bgColor theme="0"/>
                </patternFill>
              </fill>
            </x14:dxf>
          </x14:cfRule>
          <x14:cfRule type="cellIs" priority="441" operator="equal" id="{6B07FA4C-D314-48DA-AE2B-7C2D4C78E359}">
            <xm:f>Auxiliar!$B$18</xm:f>
            <x14:dxf>
              <font>
                <b/>
                <i val="0"/>
                <color theme="0" tint="-0.499984740745262"/>
              </font>
              <fill>
                <patternFill>
                  <bgColor theme="0" tint="-4.9989318521683403E-2"/>
                </patternFill>
              </fill>
            </x14:dxf>
          </x14:cfRule>
          <x14:cfRule type="containsText" priority="442" operator="containsText" id="{5622C998-185A-4DF8-82DF-1DCBEA327F81}">
            <xm:f>NOT(ISERROR(SEARCH(Auxiliar!$B$22,I1223)))</xm:f>
            <xm:f>Auxiliar!$B$22</xm:f>
            <x14:dxf>
              <font>
                <b/>
                <i val="0"/>
                <color rgb="FFC00000"/>
              </font>
              <fill>
                <patternFill>
                  <bgColor theme="4" tint="0.79998168889431442"/>
                </patternFill>
              </fill>
            </x14:dxf>
          </x14:cfRule>
          <x14:cfRule type="containsText" priority="443" operator="containsText" id="{261B3AB1-27D9-44BB-B6F3-68184AF599C9}">
            <xm:f>NOT(ISERROR(SEARCH(Auxiliar!$B$19,I1223)))</xm:f>
            <xm:f>Auxiliar!$B$19</xm:f>
            <x14:dxf>
              <font>
                <b/>
                <i val="0"/>
                <color theme="9" tint="-0.499984740745262"/>
              </font>
              <fill>
                <patternFill>
                  <bgColor theme="9" tint="0.79998168889431442"/>
                </patternFill>
              </fill>
            </x14:dxf>
          </x14:cfRule>
          <x14:cfRule type="containsText" priority="444" operator="containsText" id="{8B245031-AA83-43E9-A004-DFAA11C2419B}">
            <xm:f>NOT(ISERROR(SEARCH(Auxiliar!$B$16,I1223)))</xm:f>
            <xm:f>Auxiliar!$B$16</xm:f>
            <x14:dxf>
              <font>
                <b/>
                <i val="0"/>
                <color theme="7"/>
              </font>
              <fill>
                <patternFill>
                  <bgColor theme="7" tint="0.79998168889431442"/>
                </patternFill>
              </fill>
            </x14:dxf>
          </x14:cfRule>
          <xm:sqref>I1223</xm:sqref>
        </x14:conditionalFormatting>
        <x14:conditionalFormatting xmlns:xm="http://schemas.microsoft.com/office/excel/2006/main">
          <x14:cfRule type="containsText" priority="433" operator="containsText" id="{31B8167C-0019-4769-8448-61E2A4186DAF}">
            <xm:f>NOT(ISERROR(SEARCH(Auxiliar!$B$21,I1219)))</xm:f>
            <xm:f>Auxiliar!$B$21</xm:f>
            <x14:dxf>
              <font>
                <b/>
                <i val="0"/>
                <color rgb="FFFFC000"/>
              </font>
              <fill>
                <patternFill>
                  <bgColor theme="9" tint="0.59996337778862885"/>
                </patternFill>
              </fill>
            </x14:dxf>
          </x14:cfRule>
          <x14:cfRule type="cellIs" priority="434" operator="equal" id="{5B02CBB2-6AAD-4FD8-9F87-FAD5EB2804CE}">
            <xm:f>Auxiliar!$B$24</xm:f>
            <x14:dxf>
              <font>
                <b/>
                <i val="0"/>
                <color theme="1"/>
              </font>
              <fill>
                <patternFill patternType="darkUp">
                  <bgColor theme="0"/>
                </patternFill>
              </fill>
            </x14:dxf>
          </x14:cfRule>
          <x14:cfRule type="cellIs" priority="435" operator="equal" id="{ADDB7BAB-6968-41C9-AD08-5C792EABA1A1}">
            <xm:f>Auxiliar!$B$18</xm:f>
            <x14:dxf>
              <font>
                <b/>
                <i val="0"/>
                <color theme="0" tint="-0.499984740745262"/>
              </font>
              <fill>
                <patternFill>
                  <bgColor theme="0" tint="-4.9989318521683403E-2"/>
                </patternFill>
              </fill>
            </x14:dxf>
          </x14:cfRule>
          <x14:cfRule type="containsText" priority="436" operator="containsText" id="{432F1683-A93A-4782-ABA6-37BBF4EC2529}">
            <xm:f>NOT(ISERROR(SEARCH(Auxiliar!$B$22,I1219)))</xm:f>
            <xm:f>Auxiliar!$B$22</xm:f>
            <x14:dxf>
              <font>
                <b/>
                <i val="0"/>
                <color rgb="FFC00000"/>
              </font>
              <fill>
                <patternFill>
                  <bgColor theme="4" tint="0.79998168889431442"/>
                </patternFill>
              </fill>
            </x14:dxf>
          </x14:cfRule>
          <x14:cfRule type="containsText" priority="437" operator="containsText" id="{656DEB51-534B-486E-94EC-DDD513C998B5}">
            <xm:f>NOT(ISERROR(SEARCH(Auxiliar!$B$19,I1219)))</xm:f>
            <xm:f>Auxiliar!$B$19</xm:f>
            <x14:dxf>
              <font>
                <b/>
                <i val="0"/>
                <color theme="9" tint="-0.499984740745262"/>
              </font>
              <fill>
                <patternFill>
                  <bgColor theme="9" tint="0.79998168889431442"/>
                </patternFill>
              </fill>
            </x14:dxf>
          </x14:cfRule>
          <x14:cfRule type="containsText" priority="438" operator="containsText" id="{CF1C65F9-8F5B-44FE-8972-3E0E6773B732}">
            <xm:f>NOT(ISERROR(SEARCH(Auxiliar!$B$16,I1219)))</xm:f>
            <xm:f>Auxiliar!$B$16</xm:f>
            <x14:dxf>
              <font>
                <b/>
                <i val="0"/>
                <color theme="7"/>
              </font>
              <fill>
                <patternFill>
                  <bgColor theme="7" tint="0.79998168889431442"/>
                </patternFill>
              </fill>
            </x14:dxf>
          </x14:cfRule>
          <xm:sqref>I1219</xm:sqref>
        </x14:conditionalFormatting>
        <x14:conditionalFormatting xmlns:xm="http://schemas.microsoft.com/office/excel/2006/main">
          <x14:cfRule type="containsText" priority="427" operator="containsText" id="{75C985F8-1201-4734-A7FA-FB95C89BB4F7}">
            <xm:f>NOT(ISERROR(SEARCH(Auxiliar!$B$21,I1220)))</xm:f>
            <xm:f>Auxiliar!$B$21</xm:f>
            <x14:dxf>
              <font>
                <b/>
                <i val="0"/>
                <color rgb="FFFFC000"/>
              </font>
              <fill>
                <patternFill>
                  <bgColor theme="9" tint="0.59996337778862885"/>
                </patternFill>
              </fill>
            </x14:dxf>
          </x14:cfRule>
          <x14:cfRule type="cellIs" priority="428" operator="equal" id="{E95A66DB-73E6-49B2-92BD-E316C6A6F069}">
            <xm:f>Auxiliar!$B$24</xm:f>
            <x14:dxf>
              <font>
                <b/>
                <i val="0"/>
                <color theme="1"/>
              </font>
              <fill>
                <patternFill patternType="darkUp">
                  <bgColor theme="0"/>
                </patternFill>
              </fill>
            </x14:dxf>
          </x14:cfRule>
          <x14:cfRule type="cellIs" priority="429" operator="equal" id="{830BF99E-52B8-46DD-AB05-444E3E489AA6}">
            <xm:f>Auxiliar!$B$18</xm:f>
            <x14:dxf>
              <font>
                <b/>
                <i val="0"/>
                <color theme="0" tint="-0.499984740745262"/>
              </font>
              <fill>
                <patternFill>
                  <bgColor theme="0" tint="-4.9989318521683403E-2"/>
                </patternFill>
              </fill>
            </x14:dxf>
          </x14:cfRule>
          <x14:cfRule type="containsText" priority="430" operator="containsText" id="{D9D10E51-7717-488D-AE2F-8E3170B2B2E3}">
            <xm:f>NOT(ISERROR(SEARCH(Auxiliar!$B$22,I1220)))</xm:f>
            <xm:f>Auxiliar!$B$22</xm:f>
            <x14:dxf>
              <font>
                <b/>
                <i val="0"/>
                <color rgb="FFC00000"/>
              </font>
              <fill>
                <patternFill>
                  <bgColor theme="4" tint="0.79998168889431442"/>
                </patternFill>
              </fill>
            </x14:dxf>
          </x14:cfRule>
          <x14:cfRule type="containsText" priority="431" operator="containsText" id="{2FCFC763-9304-4995-9BE0-DE691B6D27AC}">
            <xm:f>NOT(ISERROR(SEARCH(Auxiliar!$B$19,I1220)))</xm:f>
            <xm:f>Auxiliar!$B$19</xm:f>
            <x14:dxf>
              <font>
                <b/>
                <i val="0"/>
                <color theme="9" tint="-0.499984740745262"/>
              </font>
              <fill>
                <patternFill>
                  <bgColor theme="9" tint="0.79998168889431442"/>
                </patternFill>
              </fill>
            </x14:dxf>
          </x14:cfRule>
          <x14:cfRule type="containsText" priority="432" operator="containsText" id="{572C388C-961A-4F21-9B8D-1461354E1270}">
            <xm:f>NOT(ISERROR(SEARCH(Auxiliar!$B$16,I1220)))</xm:f>
            <xm:f>Auxiliar!$B$16</xm:f>
            <x14:dxf>
              <font>
                <b/>
                <i val="0"/>
                <color theme="7"/>
              </font>
              <fill>
                <patternFill>
                  <bgColor theme="7" tint="0.79998168889431442"/>
                </patternFill>
              </fill>
            </x14:dxf>
          </x14:cfRule>
          <xm:sqref>I1220</xm:sqref>
        </x14:conditionalFormatting>
        <x14:conditionalFormatting xmlns:xm="http://schemas.microsoft.com/office/excel/2006/main">
          <x14:cfRule type="containsText" priority="415" operator="containsText" id="{AD65870C-312A-411E-B735-9842F6555AE5}">
            <xm:f>NOT(ISERROR(SEARCH(Auxiliar!$B$21,I1216)))</xm:f>
            <xm:f>Auxiliar!$B$21</xm:f>
            <x14:dxf>
              <font>
                <b/>
                <i val="0"/>
                <color rgb="FFFFC000"/>
              </font>
              <fill>
                <patternFill>
                  <bgColor theme="9" tint="0.59996337778862885"/>
                </patternFill>
              </fill>
            </x14:dxf>
          </x14:cfRule>
          <x14:cfRule type="cellIs" priority="416" operator="equal" id="{B3E0FFF6-39F3-4F70-AC90-F1CE10D84981}">
            <xm:f>Auxiliar!$B$24</xm:f>
            <x14:dxf>
              <font>
                <b/>
                <i val="0"/>
                <color theme="1"/>
              </font>
              <fill>
                <patternFill patternType="darkUp">
                  <bgColor theme="0"/>
                </patternFill>
              </fill>
            </x14:dxf>
          </x14:cfRule>
          <x14:cfRule type="cellIs" priority="417" operator="equal" id="{AB422E95-C08C-4378-AF50-3059C862CBAC}">
            <xm:f>Auxiliar!$B$18</xm:f>
            <x14:dxf>
              <font>
                <b/>
                <i val="0"/>
                <color theme="0" tint="-0.499984740745262"/>
              </font>
              <fill>
                <patternFill>
                  <bgColor theme="0" tint="-4.9989318521683403E-2"/>
                </patternFill>
              </fill>
            </x14:dxf>
          </x14:cfRule>
          <x14:cfRule type="containsText" priority="418" operator="containsText" id="{B5F0F542-385C-4C54-AA7E-C0C556F206EC}">
            <xm:f>NOT(ISERROR(SEARCH(Auxiliar!$B$22,I1216)))</xm:f>
            <xm:f>Auxiliar!$B$22</xm:f>
            <x14:dxf>
              <font>
                <b/>
                <i val="0"/>
                <color rgb="FFC00000"/>
              </font>
              <fill>
                <patternFill>
                  <bgColor theme="4" tint="0.79998168889431442"/>
                </patternFill>
              </fill>
            </x14:dxf>
          </x14:cfRule>
          <x14:cfRule type="containsText" priority="419" operator="containsText" id="{C89F45C9-40FD-4557-9562-DADD3F9D11C0}">
            <xm:f>NOT(ISERROR(SEARCH(Auxiliar!$B$19,I1216)))</xm:f>
            <xm:f>Auxiliar!$B$19</xm:f>
            <x14:dxf>
              <font>
                <b/>
                <i val="0"/>
                <color theme="9" tint="-0.499984740745262"/>
              </font>
              <fill>
                <patternFill>
                  <bgColor theme="9" tint="0.79998168889431442"/>
                </patternFill>
              </fill>
            </x14:dxf>
          </x14:cfRule>
          <x14:cfRule type="containsText" priority="420" operator="containsText" id="{31BECDF8-FC7A-43F4-B8BC-0D5FD18345E7}">
            <xm:f>NOT(ISERROR(SEARCH(Auxiliar!$B$16,I1216)))</xm:f>
            <xm:f>Auxiliar!$B$16</xm:f>
            <x14:dxf>
              <font>
                <b/>
                <i val="0"/>
                <color theme="7"/>
              </font>
              <fill>
                <patternFill>
                  <bgColor theme="7" tint="0.79998168889431442"/>
                </patternFill>
              </fill>
            </x14:dxf>
          </x14:cfRule>
          <xm:sqref>I1216</xm:sqref>
        </x14:conditionalFormatting>
        <x14:conditionalFormatting xmlns:xm="http://schemas.microsoft.com/office/excel/2006/main">
          <x14:cfRule type="containsText" priority="409" operator="containsText" id="{EA2DBC0A-63DC-4CE0-8083-3A02BA7405B2}">
            <xm:f>NOT(ISERROR(SEARCH(Auxiliar!$B$21,I1217)))</xm:f>
            <xm:f>Auxiliar!$B$21</xm:f>
            <x14:dxf>
              <font>
                <b/>
                <i val="0"/>
                <color rgb="FFFFC000"/>
              </font>
              <fill>
                <patternFill>
                  <bgColor theme="9" tint="0.59996337778862885"/>
                </patternFill>
              </fill>
            </x14:dxf>
          </x14:cfRule>
          <x14:cfRule type="cellIs" priority="410" operator="equal" id="{23653787-2AE0-4EC1-9A30-571B656263BC}">
            <xm:f>Auxiliar!$B$24</xm:f>
            <x14:dxf>
              <font>
                <b/>
                <i val="0"/>
                <color theme="1"/>
              </font>
              <fill>
                <patternFill patternType="darkUp">
                  <bgColor theme="0"/>
                </patternFill>
              </fill>
            </x14:dxf>
          </x14:cfRule>
          <x14:cfRule type="cellIs" priority="411" operator="equal" id="{E978F7FE-9F98-4BCC-9C14-E320674D0714}">
            <xm:f>Auxiliar!$B$18</xm:f>
            <x14:dxf>
              <font>
                <b/>
                <i val="0"/>
                <color theme="0" tint="-0.499984740745262"/>
              </font>
              <fill>
                <patternFill>
                  <bgColor theme="0" tint="-4.9989318521683403E-2"/>
                </patternFill>
              </fill>
            </x14:dxf>
          </x14:cfRule>
          <x14:cfRule type="containsText" priority="412" operator="containsText" id="{9D606225-F38D-4BF1-9EF1-B1AD1A2C8755}">
            <xm:f>NOT(ISERROR(SEARCH(Auxiliar!$B$22,I1217)))</xm:f>
            <xm:f>Auxiliar!$B$22</xm:f>
            <x14:dxf>
              <font>
                <b/>
                <i val="0"/>
                <color rgb="FFC00000"/>
              </font>
              <fill>
                <patternFill>
                  <bgColor theme="4" tint="0.79998168889431442"/>
                </patternFill>
              </fill>
            </x14:dxf>
          </x14:cfRule>
          <x14:cfRule type="containsText" priority="413" operator="containsText" id="{355F3313-0AE6-496D-A9C5-BD428419717D}">
            <xm:f>NOT(ISERROR(SEARCH(Auxiliar!$B$19,I1217)))</xm:f>
            <xm:f>Auxiliar!$B$19</xm:f>
            <x14:dxf>
              <font>
                <b/>
                <i val="0"/>
                <color theme="9" tint="-0.499984740745262"/>
              </font>
              <fill>
                <patternFill>
                  <bgColor theme="9" tint="0.79998168889431442"/>
                </patternFill>
              </fill>
            </x14:dxf>
          </x14:cfRule>
          <x14:cfRule type="containsText" priority="414" operator="containsText" id="{7451F393-B176-435C-A1D3-1867CC57607E}">
            <xm:f>NOT(ISERROR(SEARCH(Auxiliar!$B$16,I1217)))</xm:f>
            <xm:f>Auxiliar!$B$16</xm:f>
            <x14:dxf>
              <font>
                <b/>
                <i val="0"/>
                <color theme="7"/>
              </font>
              <fill>
                <patternFill>
                  <bgColor theme="7" tint="0.79998168889431442"/>
                </patternFill>
              </fill>
            </x14:dxf>
          </x14:cfRule>
          <xm:sqref>I1217</xm:sqref>
        </x14:conditionalFormatting>
        <x14:conditionalFormatting xmlns:xm="http://schemas.microsoft.com/office/excel/2006/main">
          <x14:cfRule type="containsText" priority="403" operator="containsText" id="{EA64DC1C-861B-48F8-9621-E598024B99B0}">
            <xm:f>NOT(ISERROR(SEARCH(Auxiliar!$B$21,I1298)))</xm:f>
            <xm:f>Auxiliar!$B$21</xm:f>
            <x14:dxf>
              <font>
                <b/>
                <i val="0"/>
                <color rgb="FFFFC000"/>
              </font>
              <fill>
                <patternFill>
                  <bgColor theme="9" tint="0.59996337778862885"/>
                </patternFill>
              </fill>
            </x14:dxf>
          </x14:cfRule>
          <x14:cfRule type="cellIs" priority="404" operator="equal" id="{839A85C4-8947-4392-8D52-FE7821AB5714}">
            <xm:f>Auxiliar!$B$24</xm:f>
            <x14:dxf>
              <font>
                <b/>
                <i val="0"/>
                <color theme="1"/>
              </font>
              <fill>
                <patternFill patternType="darkUp">
                  <bgColor theme="0"/>
                </patternFill>
              </fill>
            </x14:dxf>
          </x14:cfRule>
          <x14:cfRule type="cellIs" priority="405" operator="equal" id="{AFCEA854-203F-4E0E-9E0B-A825AA0A5D6E}">
            <xm:f>Auxiliar!$B$18</xm:f>
            <x14:dxf>
              <font>
                <b/>
                <i val="0"/>
                <color theme="0" tint="-0.499984740745262"/>
              </font>
              <fill>
                <patternFill>
                  <bgColor theme="0" tint="-4.9989318521683403E-2"/>
                </patternFill>
              </fill>
            </x14:dxf>
          </x14:cfRule>
          <x14:cfRule type="containsText" priority="406" operator="containsText" id="{91A68634-C2AA-4631-967D-73826B7DB8C2}">
            <xm:f>NOT(ISERROR(SEARCH(Auxiliar!$B$22,I1298)))</xm:f>
            <xm:f>Auxiliar!$B$22</xm:f>
            <x14:dxf>
              <font>
                <b/>
                <i val="0"/>
                <color rgb="FFC00000"/>
              </font>
              <fill>
                <patternFill>
                  <bgColor theme="4" tint="0.79998168889431442"/>
                </patternFill>
              </fill>
            </x14:dxf>
          </x14:cfRule>
          <x14:cfRule type="containsText" priority="407" operator="containsText" id="{4769B32D-E197-485A-BF69-332F4675605F}">
            <xm:f>NOT(ISERROR(SEARCH(Auxiliar!$B$19,I1298)))</xm:f>
            <xm:f>Auxiliar!$B$19</xm:f>
            <x14:dxf>
              <font>
                <b/>
                <i val="0"/>
                <color theme="9" tint="-0.499984740745262"/>
              </font>
              <fill>
                <patternFill>
                  <bgColor theme="9" tint="0.79998168889431442"/>
                </patternFill>
              </fill>
            </x14:dxf>
          </x14:cfRule>
          <x14:cfRule type="containsText" priority="408" operator="containsText" id="{04D6B225-779D-4593-8DEC-29BFE75B36C6}">
            <xm:f>NOT(ISERROR(SEARCH(Auxiliar!$B$16,I1298)))</xm:f>
            <xm:f>Auxiliar!$B$16</xm:f>
            <x14:dxf>
              <font>
                <b/>
                <i val="0"/>
                <color theme="7"/>
              </font>
              <fill>
                <patternFill>
                  <bgColor theme="7" tint="0.79998168889431442"/>
                </patternFill>
              </fill>
            </x14:dxf>
          </x14:cfRule>
          <xm:sqref>I1298</xm:sqref>
        </x14:conditionalFormatting>
        <x14:conditionalFormatting xmlns:xm="http://schemas.microsoft.com/office/excel/2006/main">
          <x14:cfRule type="containsText" priority="397" operator="containsText" id="{22EE3303-E871-4FDC-B876-3AC40B4BB29E}">
            <xm:f>NOT(ISERROR(SEARCH(Auxiliar!$B$21,I126)))</xm:f>
            <xm:f>Auxiliar!$B$21</xm:f>
            <x14:dxf>
              <font>
                <b/>
                <i val="0"/>
                <color rgb="FFFFC000"/>
              </font>
              <fill>
                <patternFill>
                  <bgColor theme="9" tint="0.59996337778862885"/>
                </patternFill>
              </fill>
            </x14:dxf>
          </x14:cfRule>
          <x14:cfRule type="cellIs" priority="398" operator="equal" id="{A75C795E-F66D-4DC2-A9AF-15BDCED7DA25}">
            <xm:f>Auxiliar!$B$24</xm:f>
            <x14:dxf>
              <font>
                <b/>
                <i val="0"/>
                <color theme="1"/>
              </font>
              <fill>
                <patternFill patternType="darkUp">
                  <bgColor theme="0"/>
                </patternFill>
              </fill>
            </x14:dxf>
          </x14:cfRule>
          <x14:cfRule type="cellIs" priority="399" operator="equal" id="{68C7A1CE-73C7-4D91-A2AC-1493C4E277DD}">
            <xm:f>Auxiliar!$B$18</xm:f>
            <x14:dxf>
              <font>
                <b/>
                <i val="0"/>
                <color theme="0" tint="-0.499984740745262"/>
              </font>
              <fill>
                <patternFill>
                  <bgColor theme="0" tint="-4.9989318521683403E-2"/>
                </patternFill>
              </fill>
            </x14:dxf>
          </x14:cfRule>
          <x14:cfRule type="containsText" priority="400" operator="containsText" id="{6A2CADA4-F650-4DEF-8995-04741341356E}">
            <xm:f>NOT(ISERROR(SEARCH(Auxiliar!$B$22,I126)))</xm:f>
            <xm:f>Auxiliar!$B$22</xm:f>
            <x14:dxf>
              <font>
                <b/>
                <i val="0"/>
                <color rgb="FFC00000"/>
              </font>
              <fill>
                <patternFill>
                  <bgColor theme="4" tint="0.79998168889431442"/>
                </patternFill>
              </fill>
            </x14:dxf>
          </x14:cfRule>
          <x14:cfRule type="containsText" priority="401" operator="containsText" id="{9F3711CD-2F78-4222-B937-E9D50642D8CE}">
            <xm:f>NOT(ISERROR(SEARCH(Auxiliar!$B$19,I126)))</xm:f>
            <xm:f>Auxiliar!$B$19</xm:f>
            <x14:dxf>
              <font>
                <b/>
                <i val="0"/>
                <color theme="9" tint="-0.499984740745262"/>
              </font>
              <fill>
                <patternFill>
                  <bgColor theme="9" tint="0.79998168889431442"/>
                </patternFill>
              </fill>
            </x14:dxf>
          </x14:cfRule>
          <x14:cfRule type="containsText" priority="402" operator="containsText" id="{4E533A52-7B9B-43BD-B042-872B81470415}">
            <xm:f>NOT(ISERROR(SEARCH(Auxiliar!$B$16,I126)))</xm:f>
            <xm:f>Auxiliar!$B$16</xm:f>
            <x14:dxf>
              <font>
                <b/>
                <i val="0"/>
                <color theme="7"/>
              </font>
              <fill>
                <patternFill>
                  <bgColor theme="7" tint="0.79998168889431442"/>
                </patternFill>
              </fill>
            </x14:dxf>
          </x14:cfRule>
          <xm:sqref>I126:J126</xm:sqref>
        </x14:conditionalFormatting>
        <x14:conditionalFormatting xmlns:xm="http://schemas.microsoft.com/office/excel/2006/main">
          <x14:cfRule type="containsText" priority="391" operator="containsText" id="{FB6D0826-67D0-43A1-AA0B-2151B17096CB}">
            <xm:f>NOT(ISERROR(SEARCH(Auxiliar!$B$21,J129)))</xm:f>
            <xm:f>Auxiliar!$B$21</xm:f>
            <x14:dxf>
              <font>
                <b/>
                <i val="0"/>
                <color rgb="FFFFC000"/>
              </font>
              <fill>
                <patternFill>
                  <bgColor theme="9" tint="0.59996337778862885"/>
                </patternFill>
              </fill>
            </x14:dxf>
          </x14:cfRule>
          <x14:cfRule type="cellIs" priority="392" operator="equal" id="{334BBC3A-E68C-4152-B57B-0AC82E580431}">
            <xm:f>Auxiliar!$B$24</xm:f>
            <x14:dxf>
              <font>
                <b/>
                <i val="0"/>
                <color theme="1"/>
              </font>
              <fill>
                <patternFill patternType="darkUp">
                  <bgColor theme="0"/>
                </patternFill>
              </fill>
            </x14:dxf>
          </x14:cfRule>
          <x14:cfRule type="cellIs" priority="393" operator="equal" id="{5EE162A1-ADE8-40AD-ABE0-D72EEDD0EA22}">
            <xm:f>Auxiliar!$B$18</xm:f>
            <x14:dxf>
              <font>
                <b/>
                <i val="0"/>
                <color theme="0" tint="-0.499984740745262"/>
              </font>
              <fill>
                <patternFill>
                  <bgColor theme="0" tint="-4.9989318521683403E-2"/>
                </patternFill>
              </fill>
            </x14:dxf>
          </x14:cfRule>
          <x14:cfRule type="containsText" priority="394" operator="containsText" id="{CA6FF823-C422-4D65-ACE0-CD472FCD2ECD}">
            <xm:f>NOT(ISERROR(SEARCH(Auxiliar!$B$22,J129)))</xm:f>
            <xm:f>Auxiliar!$B$22</xm:f>
            <x14:dxf>
              <font>
                <b/>
                <i val="0"/>
                <color rgb="FFC00000"/>
              </font>
              <fill>
                <patternFill>
                  <bgColor theme="4" tint="0.79998168889431442"/>
                </patternFill>
              </fill>
            </x14:dxf>
          </x14:cfRule>
          <x14:cfRule type="containsText" priority="395" operator="containsText" id="{8A04DD7D-1852-4850-85D2-2608B3D2C2BE}">
            <xm:f>NOT(ISERROR(SEARCH(Auxiliar!$B$19,J129)))</xm:f>
            <xm:f>Auxiliar!$B$19</xm:f>
            <x14:dxf>
              <font>
                <b/>
                <i val="0"/>
                <color theme="9" tint="-0.499984740745262"/>
              </font>
              <fill>
                <patternFill>
                  <bgColor theme="9" tint="0.79998168889431442"/>
                </patternFill>
              </fill>
            </x14:dxf>
          </x14:cfRule>
          <x14:cfRule type="containsText" priority="396" operator="containsText" id="{55BA8994-EE63-452C-89F4-D64F0BDFC5CE}">
            <xm:f>NOT(ISERROR(SEARCH(Auxiliar!$B$16,J129)))</xm:f>
            <xm:f>Auxiliar!$B$16</xm:f>
            <x14:dxf>
              <font>
                <b/>
                <i val="0"/>
                <color theme="7"/>
              </font>
              <fill>
                <patternFill>
                  <bgColor theme="7" tint="0.79998168889431442"/>
                </patternFill>
              </fill>
            </x14:dxf>
          </x14:cfRule>
          <xm:sqref>J129</xm:sqref>
        </x14:conditionalFormatting>
        <x14:conditionalFormatting xmlns:xm="http://schemas.microsoft.com/office/excel/2006/main">
          <x14:cfRule type="containsText" priority="379" operator="containsText" id="{D30B3CBC-D00D-4272-9119-B4491DD6C151}">
            <xm:f>NOT(ISERROR(SEARCH(Auxiliar!$B$21,J127)))</xm:f>
            <xm:f>Auxiliar!$B$21</xm:f>
            <x14:dxf>
              <font>
                <b/>
                <i val="0"/>
                <color rgb="FFFFC000"/>
              </font>
              <fill>
                <patternFill>
                  <bgColor theme="9" tint="0.59996337778862885"/>
                </patternFill>
              </fill>
            </x14:dxf>
          </x14:cfRule>
          <x14:cfRule type="cellIs" priority="380" operator="equal" id="{9F3CD5A4-7060-47FB-9229-2BEF59608347}">
            <xm:f>Auxiliar!$B$24</xm:f>
            <x14:dxf>
              <font>
                <b/>
                <i val="0"/>
                <color theme="1"/>
              </font>
              <fill>
                <patternFill patternType="darkUp">
                  <bgColor theme="0"/>
                </patternFill>
              </fill>
            </x14:dxf>
          </x14:cfRule>
          <x14:cfRule type="cellIs" priority="381" operator="equal" id="{ED9F4B2C-A22D-4489-8A62-ABCFAF14F809}">
            <xm:f>Auxiliar!$B$18</xm:f>
            <x14:dxf>
              <font>
                <b/>
                <i val="0"/>
                <color theme="0" tint="-0.499984740745262"/>
              </font>
              <fill>
                <patternFill>
                  <bgColor theme="0" tint="-4.9989318521683403E-2"/>
                </patternFill>
              </fill>
            </x14:dxf>
          </x14:cfRule>
          <x14:cfRule type="containsText" priority="382" operator="containsText" id="{1F697B55-5DF2-4743-A445-E1530F67B732}">
            <xm:f>NOT(ISERROR(SEARCH(Auxiliar!$B$22,J127)))</xm:f>
            <xm:f>Auxiliar!$B$22</xm:f>
            <x14:dxf>
              <font>
                <b/>
                <i val="0"/>
                <color rgb="FFC00000"/>
              </font>
              <fill>
                <patternFill>
                  <bgColor theme="4" tint="0.79998168889431442"/>
                </patternFill>
              </fill>
            </x14:dxf>
          </x14:cfRule>
          <x14:cfRule type="containsText" priority="383" operator="containsText" id="{F2C204EF-C495-4779-8C46-A9D26E12C683}">
            <xm:f>NOT(ISERROR(SEARCH(Auxiliar!$B$19,J127)))</xm:f>
            <xm:f>Auxiliar!$B$19</xm:f>
            <x14:dxf>
              <font>
                <b/>
                <i val="0"/>
                <color theme="9" tint="-0.499984740745262"/>
              </font>
              <fill>
                <patternFill>
                  <bgColor theme="9" tint="0.79998168889431442"/>
                </patternFill>
              </fill>
            </x14:dxf>
          </x14:cfRule>
          <x14:cfRule type="containsText" priority="384" operator="containsText" id="{A69045EF-1958-4E23-9C8B-89395E505A00}">
            <xm:f>NOT(ISERROR(SEARCH(Auxiliar!$B$16,J127)))</xm:f>
            <xm:f>Auxiliar!$B$16</xm:f>
            <x14:dxf>
              <font>
                <b/>
                <i val="0"/>
                <color theme="7"/>
              </font>
              <fill>
                <patternFill>
                  <bgColor theme="7" tint="0.79998168889431442"/>
                </patternFill>
              </fill>
            </x14:dxf>
          </x14:cfRule>
          <xm:sqref>J127</xm:sqref>
        </x14:conditionalFormatting>
        <x14:conditionalFormatting xmlns:xm="http://schemas.microsoft.com/office/excel/2006/main">
          <x14:cfRule type="containsText" priority="373" operator="containsText" id="{B9BA2292-98F1-4845-8262-A781D9352444}">
            <xm:f>NOT(ISERROR(SEARCH(Auxiliar!$B$21,J128)))</xm:f>
            <xm:f>Auxiliar!$B$21</xm:f>
            <x14:dxf>
              <font>
                <b/>
                <i val="0"/>
                <color rgb="FFFFC000"/>
              </font>
              <fill>
                <patternFill>
                  <bgColor theme="9" tint="0.59996337778862885"/>
                </patternFill>
              </fill>
            </x14:dxf>
          </x14:cfRule>
          <x14:cfRule type="cellIs" priority="374" operator="equal" id="{D32B9961-C82B-426A-A975-2475FFC80C76}">
            <xm:f>Auxiliar!$B$24</xm:f>
            <x14:dxf>
              <font>
                <b/>
                <i val="0"/>
                <color theme="1"/>
              </font>
              <fill>
                <patternFill patternType="darkUp">
                  <bgColor theme="0"/>
                </patternFill>
              </fill>
            </x14:dxf>
          </x14:cfRule>
          <x14:cfRule type="cellIs" priority="375" operator="equal" id="{EE9F5D7D-A515-4B4F-859E-E804329C9CE0}">
            <xm:f>Auxiliar!$B$18</xm:f>
            <x14:dxf>
              <font>
                <b/>
                <i val="0"/>
                <color theme="0" tint="-0.499984740745262"/>
              </font>
              <fill>
                <patternFill>
                  <bgColor theme="0" tint="-4.9989318521683403E-2"/>
                </patternFill>
              </fill>
            </x14:dxf>
          </x14:cfRule>
          <x14:cfRule type="containsText" priority="376" operator="containsText" id="{55E3A954-A50C-4D34-B023-9E253EB8A546}">
            <xm:f>NOT(ISERROR(SEARCH(Auxiliar!$B$22,J128)))</xm:f>
            <xm:f>Auxiliar!$B$22</xm:f>
            <x14:dxf>
              <font>
                <b/>
                <i val="0"/>
                <color rgb="FFC00000"/>
              </font>
              <fill>
                <patternFill>
                  <bgColor theme="4" tint="0.79998168889431442"/>
                </patternFill>
              </fill>
            </x14:dxf>
          </x14:cfRule>
          <x14:cfRule type="containsText" priority="377" operator="containsText" id="{09758088-3BB8-4F8B-8F4A-65B6532009ED}">
            <xm:f>NOT(ISERROR(SEARCH(Auxiliar!$B$19,J128)))</xm:f>
            <xm:f>Auxiliar!$B$19</xm:f>
            <x14:dxf>
              <font>
                <b/>
                <i val="0"/>
                <color theme="9" tint="-0.499984740745262"/>
              </font>
              <fill>
                <patternFill>
                  <bgColor theme="9" tint="0.79998168889431442"/>
                </patternFill>
              </fill>
            </x14:dxf>
          </x14:cfRule>
          <x14:cfRule type="containsText" priority="378" operator="containsText" id="{60E8EEAB-4A84-421A-9942-CDECD6831FAB}">
            <xm:f>NOT(ISERROR(SEARCH(Auxiliar!$B$16,J128)))</xm:f>
            <xm:f>Auxiliar!$B$16</xm:f>
            <x14:dxf>
              <font>
                <b/>
                <i val="0"/>
                <color theme="7"/>
              </font>
              <fill>
                <patternFill>
                  <bgColor theme="7" tint="0.79998168889431442"/>
                </patternFill>
              </fill>
            </x14:dxf>
          </x14:cfRule>
          <xm:sqref>J128</xm:sqref>
        </x14:conditionalFormatting>
        <x14:conditionalFormatting xmlns:xm="http://schemas.microsoft.com/office/excel/2006/main">
          <x14:cfRule type="containsText" priority="367" operator="containsText" id="{24750B99-EEF9-42C4-9C77-44ACE0961410}">
            <xm:f>NOT(ISERROR(SEARCH(Auxiliar!$B$21,I1059)))</xm:f>
            <xm:f>Auxiliar!$B$21</xm:f>
            <x14:dxf>
              <font>
                <b/>
                <i val="0"/>
                <color rgb="FFFFC000"/>
              </font>
              <fill>
                <patternFill>
                  <bgColor theme="9" tint="0.59996337778862885"/>
                </patternFill>
              </fill>
            </x14:dxf>
          </x14:cfRule>
          <x14:cfRule type="cellIs" priority="368" operator="equal" id="{CF1427A7-146D-4666-B545-7D0AF2B3D278}">
            <xm:f>Auxiliar!$B$24</xm:f>
            <x14:dxf>
              <font>
                <b/>
                <i val="0"/>
                <color theme="1"/>
              </font>
              <fill>
                <patternFill patternType="darkUp">
                  <bgColor theme="0"/>
                </patternFill>
              </fill>
            </x14:dxf>
          </x14:cfRule>
          <x14:cfRule type="cellIs" priority="369" operator="equal" id="{907BF1D8-8626-4E4D-A527-74944E81F26A}">
            <xm:f>Auxiliar!$B$18</xm:f>
            <x14:dxf>
              <font>
                <b/>
                <i val="0"/>
                <color theme="0" tint="-0.499984740745262"/>
              </font>
              <fill>
                <patternFill>
                  <bgColor theme="0" tint="-4.9989318521683403E-2"/>
                </patternFill>
              </fill>
            </x14:dxf>
          </x14:cfRule>
          <x14:cfRule type="containsText" priority="370" operator="containsText" id="{07E9A829-0C03-4DF4-A58F-DEC61D574009}">
            <xm:f>NOT(ISERROR(SEARCH(Auxiliar!$B$22,I1059)))</xm:f>
            <xm:f>Auxiliar!$B$22</xm:f>
            <x14:dxf>
              <font>
                <b/>
                <i val="0"/>
                <color rgb="FFC00000"/>
              </font>
              <fill>
                <patternFill>
                  <bgColor theme="4" tint="0.79998168889431442"/>
                </patternFill>
              </fill>
            </x14:dxf>
          </x14:cfRule>
          <x14:cfRule type="containsText" priority="371" operator="containsText" id="{3E1E3712-3F0B-4F95-9C85-244E801D679A}">
            <xm:f>NOT(ISERROR(SEARCH(Auxiliar!$B$19,I1059)))</xm:f>
            <xm:f>Auxiliar!$B$19</xm:f>
            <x14:dxf>
              <font>
                <b/>
                <i val="0"/>
                <color theme="9" tint="-0.499984740745262"/>
              </font>
              <fill>
                <patternFill>
                  <bgColor theme="9" tint="0.79998168889431442"/>
                </patternFill>
              </fill>
            </x14:dxf>
          </x14:cfRule>
          <x14:cfRule type="containsText" priority="372" operator="containsText" id="{905BE819-33E7-4089-B3AB-DB52D51F64CF}">
            <xm:f>NOT(ISERROR(SEARCH(Auxiliar!$B$16,I1059)))</xm:f>
            <xm:f>Auxiliar!$B$16</xm:f>
            <x14:dxf>
              <font>
                <b/>
                <i val="0"/>
                <color theme="7"/>
              </font>
              <fill>
                <patternFill>
                  <bgColor theme="7" tint="0.79998168889431442"/>
                </patternFill>
              </fill>
            </x14:dxf>
          </x14:cfRule>
          <xm:sqref>I1059:I1070</xm:sqref>
        </x14:conditionalFormatting>
        <x14:conditionalFormatting xmlns:xm="http://schemas.microsoft.com/office/excel/2006/main">
          <x14:cfRule type="containsText" priority="361" operator="containsText" id="{8CB2A6E7-5952-4BD7-B45A-8BA8512193D0}">
            <xm:f>NOT(ISERROR(SEARCH(Auxiliar!$B$21,I1017)))</xm:f>
            <xm:f>Auxiliar!$B$21</xm:f>
            <x14:dxf>
              <font>
                <b/>
                <i val="0"/>
                <color rgb="FFFFC000"/>
              </font>
              <fill>
                <patternFill>
                  <bgColor theme="9" tint="0.59996337778862885"/>
                </patternFill>
              </fill>
            </x14:dxf>
          </x14:cfRule>
          <x14:cfRule type="cellIs" priority="362" operator="equal" id="{57552644-645D-4641-AEFB-03A46A23EB58}">
            <xm:f>Auxiliar!$B$24</xm:f>
            <x14:dxf>
              <font>
                <b/>
                <i val="0"/>
                <color theme="1"/>
              </font>
              <fill>
                <patternFill patternType="darkUp">
                  <bgColor theme="0"/>
                </patternFill>
              </fill>
            </x14:dxf>
          </x14:cfRule>
          <x14:cfRule type="cellIs" priority="363" operator="equal" id="{8A0BBE38-0094-49A8-A77C-F54B79C74A10}">
            <xm:f>Auxiliar!$B$18</xm:f>
            <x14:dxf>
              <font>
                <b/>
                <i val="0"/>
                <color theme="0" tint="-0.499984740745262"/>
              </font>
              <fill>
                <patternFill>
                  <bgColor theme="0" tint="-4.9989318521683403E-2"/>
                </patternFill>
              </fill>
            </x14:dxf>
          </x14:cfRule>
          <x14:cfRule type="containsText" priority="364" operator="containsText" id="{E4E23D3D-3D70-4F55-A06A-1823C0F924F8}">
            <xm:f>NOT(ISERROR(SEARCH(Auxiliar!$B$22,I1017)))</xm:f>
            <xm:f>Auxiliar!$B$22</xm:f>
            <x14:dxf>
              <font>
                <b/>
                <i val="0"/>
                <color rgb="FFC00000"/>
              </font>
              <fill>
                <patternFill>
                  <bgColor theme="4" tint="0.79998168889431442"/>
                </patternFill>
              </fill>
            </x14:dxf>
          </x14:cfRule>
          <x14:cfRule type="containsText" priority="365" operator="containsText" id="{886C0376-EBD8-4F21-A3CD-DA9FD9366317}">
            <xm:f>NOT(ISERROR(SEARCH(Auxiliar!$B$19,I1017)))</xm:f>
            <xm:f>Auxiliar!$B$19</xm:f>
            <x14:dxf>
              <font>
                <b/>
                <i val="0"/>
                <color theme="9" tint="-0.499984740745262"/>
              </font>
              <fill>
                <patternFill>
                  <bgColor theme="9" tint="0.79998168889431442"/>
                </patternFill>
              </fill>
            </x14:dxf>
          </x14:cfRule>
          <x14:cfRule type="containsText" priority="366" operator="containsText" id="{F0760CE5-ABEF-4289-A4AC-AA05EBDE8F11}">
            <xm:f>NOT(ISERROR(SEARCH(Auxiliar!$B$16,I1017)))</xm:f>
            <xm:f>Auxiliar!$B$16</xm:f>
            <x14:dxf>
              <font>
                <b/>
                <i val="0"/>
                <color theme="7"/>
              </font>
              <fill>
                <patternFill>
                  <bgColor theme="7" tint="0.79998168889431442"/>
                </patternFill>
              </fill>
            </x14:dxf>
          </x14:cfRule>
          <xm:sqref>I1017</xm:sqref>
        </x14:conditionalFormatting>
        <x14:conditionalFormatting xmlns:xm="http://schemas.microsoft.com/office/excel/2006/main">
          <x14:cfRule type="containsText" priority="355" operator="containsText" id="{3E6B5117-3D30-4775-9912-761EBBFE77A8}">
            <xm:f>NOT(ISERROR(SEARCH(Auxiliar!$B$21,I1018)))</xm:f>
            <xm:f>Auxiliar!$B$21</xm:f>
            <x14:dxf>
              <font>
                <b/>
                <i val="0"/>
                <color rgb="FFFFC000"/>
              </font>
              <fill>
                <patternFill>
                  <bgColor theme="9" tint="0.59996337778862885"/>
                </patternFill>
              </fill>
            </x14:dxf>
          </x14:cfRule>
          <x14:cfRule type="cellIs" priority="356" operator="equal" id="{B0884129-6181-40A9-8785-C96B15971720}">
            <xm:f>Auxiliar!$B$24</xm:f>
            <x14:dxf>
              <font>
                <b/>
                <i val="0"/>
                <color theme="1"/>
              </font>
              <fill>
                <patternFill patternType="darkUp">
                  <bgColor theme="0"/>
                </patternFill>
              </fill>
            </x14:dxf>
          </x14:cfRule>
          <x14:cfRule type="cellIs" priority="357" operator="equal" id="{3333E82F-CA32-4BF0-A79B-DB5139ED887F}">
            <xm:f>Auxiliar!$B$18</xm:f>
            <x14:dxf>
              <font>
                <b/>
                <i val="0"/>
                <color theme="0" tint="-0.499984740745262"/>
              </font>
              <fill>
                <patternFill>
                  <bgColor theme="0" tint="-4.9989318521683403E-2"/>
                </patternFill>
              </fill>
            </x14:dxf>
          </x14:cfRule>
          <x14:cfRule type="containsText" priority="358" operator="containsText" id="{90CE7D92-30C8-4073-A3DD-28BFD816FFF2}">
            <xm:f>NOT(ISERROR(SEARCH(Auxiliar!$B$22,I1018)))</xm:f>
            <xm:f>Auxiliar!$B$22</xm:f>
            <x14:dxf>
              <font>
                <b/>
                <i val="0"/>
                <color rgb="FFC00000"/>
              </font>
              <fill>
                <patternFill>
                  <bgColor theme="4" tint="0.79998168889431442"/>
                </patternFill>
              </fill>
            </x14:dxf>
          </x14:cfRule>
          <x14:cfRule type="containsText" priority="359" operator="containsText" id="{CEDE6FC7-E85D-465E-A6BB-4988664BFE8F}">
            <xm:f>NOT(ISERROR(SEARCH(Auxiliar!$B$19,I1018)))</xm:f>
            <xm:f>Auxiliar!$B$19</xm:f>
            <x14:dxf>
              <font>
                <b/>
                <i val="0"/>
                <color theme="9" tint="-0.499984740745262"/>
              </font>
              <fill>
                <patternFill>
                  <bgColor theme="9" tint="0.79998168889431442"/>
                </patternFill>
              </fill>
            </x14:dxf>
          </x14:cfRule>
          <x14:cfRule type="containsText" priority="360" operator="containsText" id="{6D5CBA83-B49B-4181-B1EC-BC0B9EE80436}">
            <xm:f>NOT(ISERROR(SEARCH(Auxiliar!$B$16,I1018)))</xm:f>
            <xm:f>Auxiliar!$B$16</xm:f>
            <x14:dxf>
              <font>
                <b/>
                <i val="0"/>
                <color theme="7"/>
              </font>
              <fill>
                <patternFill>
                  <bgColor theme="7" tint="0.79998168889431442"/>
                </patternFill>
              </fill>
            </x14:dxf>
          </x14:cfRule>
          <xm:sqref>I1018</xm:sqref>
        </x14:conditionalFormatting>
        <x14:conditionalFormatting xmlns:xm="http://schemas.microsoft.com/office/excel/2006/main">
          <x14:cfRule type="containsText" priority="349" operator="containsText" id="{25D533A0-AB04-4003-8FFF-ADCB6B10E643}">
            <xm:f>NOT(ISERROR(SEARCH(Auxiliar!$B$21,I1019)))</xm:f>
            <xm:f>Auxiliar!$B$21</xm:f>
            <x14:dxf>
              <font>
                <b/>
                <i val="0"/>
                <color rgb="FFFFC000"/>
              </font>
              <fill>
                <patternFill>
                  <bgColor theme="9" tint="0.59996337778862885"/>
                </patternFill>
              </fill>
            </x14:dxf>
          </x14:cfRule>
          <x14:cfRule type="cellIs" priority="350" operator="equal" id="{87B87204-E478-4990-84C1-8715FEC19108}">
            <xm:f>Auxiliar!$B$24</xm:f>
            <x14:dxf>
              <font>
                <b/>
                <i val="0"/>
                <color theme="1"/>
              </font>
              <fill>
                <patternFill patternType="darkUp">
                  <bgColor theme="0"/>
                </patternFill>
              </fill>
            </x14:dxf>
          </x14:cfRule>
          <x14:cfRule type="cellIs" priority="351" operator="equal" id="{B445DCF3-B3BB-40A8-9F3D-5BDFD4343C20}">
            <xm:f>Auxiliar!$B$18</xm:f>
            <x14:dxf>
              <font>
                <b/>
                <i val="0"/>
                <color theme="0" tint="-0.499984740745262"/>
              </font>
              <fill>
                <patternFill>
                  <bgColor theme="0" tint="-4.9989318521683403E-2"/>
                </patternFill>
              </fill>
            </x14:dxf>
          </x14:cfRule>
          <x14:cfRule type="containsText" priority="352" operator="containsText" id="{A1E3ACCC-52D4-41A4-8CF1-8D4A764D6036}">
            <xm:f>NOT(ISERROR(SEARCH(Auxiliar!$B$22,I1019)))</xm:f>
            <xm:f>Auxiliar!$B$22</xm:f>
            <x14:dxf>
              <font>
                <b/>
                <i val="0"/>
                <color rgb="FFC00000"/>
              </font>
              <fill>
                <patternFill>
                  <bgColor theme="4" tint="0.79998168889431442"/>
                </patternFill>
              </fill>
            </x14:dxf>
          </x14:cfRule>
          <x14:cfRule type="containsText" priority="353" operator="containsText" id="{7BFC41DC-D2B8-4CC1-B490-FD03CC069719}">
            <xm:f>NOT(ISERROR(SEARCH(Auxiliar!$B$19,I1019)))</xm:f>
            <xm:f>Auxiliar!$B$19</xm:f>
            <x14:dxf>
              <font>
                <b/>
                <i val="0"/>
                <color theme="9" tint="-0.499984740745262"/>
              </font>
              <fill>
                <patternFill>
                  <bgColor theme="9" tint="0.79998168889431442"/>
                </patternFill>
              </fill>
            </x14:dxf>
          </x14:cfRule>
          <x14:cfRule type="containsText" priority="354" operator="containsText" id="{2A9556DE-F277-497D-9F8F-977DEE9E082E}">
            <xm:f>NOT(ISERROR(SEARCH(Auxiliar!$B$16,I1019)))</xm:f>
            <xm:f>Auxiliar!$B$16</xm:f>
            <x14:dxf>
              <font>
                <b/>
                <i val="0"/>
                <color theme="7"/>
              </font>
              <fill>
                <patternFill>
                  <bgColor theme="7" tint="0.79998168889431442"/>
                </patternFill>
              </fill>
            </x14:dxf>
          </x14:cfRule>
          <xm:sqref>I1019</xm:sqref>
        </x14:conditionalFormatting>
        <x14:conditionalFormatting xmlns:xm="http://schemas.microsoft.com/office/excel/2006/main">
          <x14:cfRule type="containsText" priority="343" operator="containsText" id="{077EB112-B95F-49A3-A7A3-9636381824BD}">
            <xm:f>NOT(ISERROR(SEARCH(Auxiliar!$B$21,I1020)))</xm:f>
            <xm:f>Auxiliar!$B$21</xm:f>
            <x14:dxf>
              <font>
                <b/>
                <i val="0"/>
                <color rgb="FFFFC000"/>
              </font>
              <fill>
                <patternFill>
                  <bgColor theme="9" tint="0.59996337778862885"/>
                </patternFill>
              </fill>
            </x14:dxf>
          </x14:cfRule>
          <x14:cfRule type="cellIs" priority="344" operator="equal" id="{35639025-AC32-4FF4-B672-EA1AF214FB9E}">
            <xm:f>Auxiliar!$B$24</xm:f>
            <x14:dxf>
              <font>
                <b/>
                <i val="0"/>
                <color theme="1"/>
              </font>
              <fill>
                <patternFill patternType="darkUp">
                  <bgColor theme="0"/>
                </patternFill>
              </fill>
            </x14:dxf>
          </x14:cfRule>
          <x14:cfRule type="cellIs" priority="345" operator="equal" id="{32E474EA-4264-436D-9805-D3C7D90192A4}">
            <xm:f>Auxiliar!$B$18</xm:f>
            <x14:dxf>
              <font>
                <b/>
                <i val="0"/>
                <color theme="0" tint="-0.499984740745262"/>
              </font>
              <fill>
                <patternFill>
                  <bgColor theme="0" tint="-4.9989318521683403E-2"/>
                </patternFill>
              </fill>
            </x14:dxf>
          </x14:cfRule>
          <x14:cfRule type="containsText" priority="346" operator="containsText" id="{59B6E620-5AF3-4C89-9AD3-B82D0EC3030E}">
            <xm:f>NOT(ISERROR(SEARCH(Auxiliar!$B$22,I1020)))</xm:f>
            <xm:f>Auxiliar!$B$22</xm:f>
            <x14:dxf>
              <font>
                <b/>
                <i val="0"/>
                <color rgb="FFC00000"/>
              </font>
              <fill>
                <patternFill>
                  <bgColor theme="4" tint="0.79998168889431442"/>
                </patternFill>
              </fill>
            </x14:dxf>
          </x14:cfRule>
          <x14:cfRule type="containsText" priority="347" operator="containsText" id="{A0B66CF1-9724-45DA-9A6B-78867F5E0EAE}">
            <xm:f>NOT(ISERROR(SEARCH(Auxiliar!$B$19,I1020)))</xm:f>
            <xm:f>Auxiliar!$B$19</xm:f>
            <x14:dxf>
              <font>
                <b/>
                <i val="0"/>
                <color theme="9" tint="-0.499984740745262"/>
              </font>
              <fill>
                <patternFill>
                  <bgColor theme="9" tint="0.79998168889431442"/>
                </patternFill>
              </fill>
            </x14:dxf>
          </x14:cfRule>
          <x14:cfRule type="containsText" priority="348" operator="containsText" id="{C003E5C9-05FA-4E1F-A066-487DF22371D0}">
            <xm:f>NOT(ISERROR(SEARCH(Auxiliar!$B$16,I1020)))</xm:f>
            <xm:f>Auxiliar!$B$16</xm:f>
            <x14:dxf>
              <font>
                <b/>
                <i val="0"/>
                <color theme="7"/>
              </font>
              <fill>
                <patternFill>
                  <bgColor theme="7" tint="0.79998168889431442"/>
                </patternFill>
              </fill>
            </x14:dxf>
          </x14:cfRule>
          <xm:sqref>I1020</xm:sqref>
        </x14:conditionalFormatting>
        <x14:conditionalFormatting xmlns:xm="http://schemas.microsoft.com/office/excel/2006/main">
          <x14:cfRule type="containsText" priority="337" operator="containsText" id="{01FCD183-041B-44C9-9DDF-D6A108334E94}">
            <xm:f>NOT(ISERROR(SEARCH(Auxiliar!$B$21,I1021)))</xm:f>
            <xm:f>Auxiliar!$B$21</xm:f>
            <x14:dxf>
              <font>
                <b/>
                <i val="0"/>
                <color rgb="FFFFC000"/>
              </font>
              <fill>
                <patternFill>
                  <bgColor theme="9" tint="0.59996337778862885"/>
                </patternFill>
              </fill>
            </x14:dxf>
          </x14:cfRule>
          <x14:cfRule type="cellIs" priority="338" operator="equal" id="{24BF15A2-F44B-40BB-825F-A33A77C91208}">
            <xm:f>Auxiliar!$B$24</xm:f>
            <x14:dxf>
              <font>
                <b/>
                <i val="0"/>
                <color theme="1"/>
              </font>
              <fill>
                <patternFill patternType="darkUp">
                  <bgColor theme="0"/>
                </patternFill>
              </fill>
            </x14:dxf>
          </x14:cfRule>
          <x14:cfRule type="cellIs" priority="339" operator="equal" id="{B97A8149-8439-4F06-90D8-29D947A26210}">
            <xm:f>Auxiliar!$B$18</xm:f>
            <x14:dxf>
              <font>
                <b/>
                <i val="0"/>
                <color theme="0" tint="-0.499984740745262"/>
              </font>
              <fill>
                <patternFill>
                  <bgColor theme="0" tint="-4.9989318521683403E-2"/>
                </patternFill>
              </fill>
            </x14:dxf>
          </x14:cfRule>
          <x14:cfRule type="containsText" priority="340" operator="containsText" id="{81FF1EF9-1D9E-43EB-8355-3932F96C0604}">
            <xm:f>NOT(ISERROR(SEARCH(Auxiliar!$B$22,I1021)))</xm:f>
            <xm:f>Auxiliar!$B$22</xm:f>
            <x14:dxf>
              <font>
                <b/>
                <i val="0"/>
                <color rgb="FFC00000"/>
              </font>
              <fill>
                <patternFill>
                  <bgColor theme="4" tint="0.79998168889431442"/>
                </patternFill>
              </fill>
            </x14:dxf>
          </x14:cfRule>
          <x14:cfRule type="containsText" priority="341" operator="containsText" id="{3EE21016-2A7C-4F97-BA5A-A07FD635BAFC}">
            <xm:f>NOT(ISERROR(SEARCH(Auxiliar!$B$19,I1021)))</xm:f>
            <xm:f>Auxiliar!$B$19</xm:f>
            <x14:dxf>
              <font>
                <b/>
                <i val="0"/>
                <color theme="9" tint="-0.499984740745262"/>
              </font>
              <fill>
                <patternFill>
                  <bgColor theme="9" tint="0.79998168889431442"/>
                </patternFill>
              </fill>
            </x14:dxf>
          </x14:cfRule>
          <x14:cfRule type="containsText" priority="342" operator="containsText" id="{48CAA8FB-8D15-4C22-A787-09D09B5F81D3}">
            <xm:f>NOT(ISERROR(SEARCH(Auxiliar!$B$16,I1021)))</xm:f>
            <xm:f>Auxiliar!$B$16</xm:f>
            <x14:dxf>
              <font>
                <b/>
                <i val="0"/>
                <color theme="7"/>
              </font>
              <fill>
                <patternFill>
                  <bgColor theme="7" tint="0.79998168889431442"/>
                </patternFill>
              </fill>
            </x14:dxf>
          </x14:cfRule>
          <xm:sqref>I1021</xm:sqref>
        </x14:conditionalFormatting>
        <x14:conditionalFormatting xmlns:xm="http://schemas.microsoft.com/office/excel/2006/main">
          <x14:cfRule type="containsText" priority="331" operator="containsText" id="{196FE973-FC78-4422-B3F1-F22F4CEAD2A6}">
            <xm:f>NOT(ISERROR(SEARCH(Auxiliar!$B$21,I1022)))</xm:f>
            <xm:f>Auxiliar!$B$21</xm:f>
            <x14:dxf>
              <font>
                <b/>
                <i val="0"/>
                <color rgb="FFFFC000"/>
              </font>
              <fill>
                <patternFill>
                  <bgColor theme="9" tint="0.59996337778862885"/>
                </patternFill>
              </fill>
            </x14:dxf>
          </x14:cfRule>
          <x14:cfRule type="cellIs" priority="332" operator="equal" id="{002A1891-629E-4B3D-ADC7-4D290DF2CC19}">
            <xm:f>Auxiliar!$B$24</xm:f>
            <x14:dxf>
              <font>
                <b/>
                <i val="0"/>
                <color theme="1"/>
              </font>
              <fill>
                <patternFill patternType="darkUp">
                  <bgColor theme="0"/>
                </patternFill>
              </fill>
            </x14:dxf>
          </x14:cfRule>
          <x14:cfRule type="cellIs" priority="333" operator="equal" id="{390E5428-66C3-4C7C-84FB-DA07FF0BA785}">
            <xm:f>Auxiliar!$B$18</xm:f>
            <x14:dxf>
              <font>
                <b/>
                <i val="0"/>
                <color theme="0" tint="-0.499984740745262"/>
              </font>
              <fill>
                <patternFill>
                  <bgColor theme="0" tint="-4.9989318521683403E-2"/>
                </patternFill>
              </fill>
            </x14:dxf>
          </x14:cfRule>
          <x14:cfRule type="containsText" priority="334" operator="containsText" id="{17FF604A-D354-4410-9E54-91BDCEE67981}">
            <xm:f>NOT(ISERROR(SEARCH(Auxiliar!$B$22,I1022)))</xm:f>
            <xm:f>Auxiliar!$B$22</xm:f>
            <x14:dxf>
              <font>
                <b/>
                <i val="0"/>
                <color rgb="FFC00000"/>
              </font>
              <fill>
                <patternFill>
                  <bgColor theme="4" tint="0.79998168889431442"/>
                </patternFill>
              </fill>
            </x14:dxf>
          </x14:cfRule>
          <x14:cfRule type="containsText" priority="335" operator="containsText" id="{8C55A433-9D42-4F5F-B94F-977F4EEEA0CF}">
            <xm:f>NOT(ISERROR(SEARCH(Auxiliar!$B$19,I1022)))</xm:f>
            <xm:f>Auxiliar!$B$19</xm:f>
            <x14:dxf>
              <font>
                <b/>
                <i val="0"/>
                <color theme="9" tint="-0.499984740745262"/>
              </font>
              <fill>
                <patternFill>
                  <bgColor theme="9" tint="0.79998168889431442"/>
                </patternFill>
              </fill>
            </x14:dxf>
          </x14:cfRule>
          <x14:cfRule type="containsText" priority="336" operator="containsText" id="{6C3E8E16-6BBB-40D6-AB97-7F54FB89C0AE}">
            <xm:f>NOT(ISERROR(SEARCH(Auxiliar!$B$16,I1022)))</xm:f>
            <xm:f>Auxiliar!$B$16</xm:f>
            <x14:dxf>
              <font>
                <b/>
                <i val="0"/>
                <color theme="7"/>
              </font>
              <fill>
                <patternFill>
                  <bgColor theme="7" tint="0.79998168889431442"/>
                </patternFill>
              </fill>
            </x14:dxf>
          </x14:cfRule>
          <xm:sqref>I1022</xm:sqref>
        </x14:conditionalFormatting>
        <x14:conditionalFormatting xmlns:xm="http://schemas.microsoft.com/office/excel/2006/main">
          <x14:cfRule type="containsText" priority="325" operator="containsText" id="{0A8004BF-4783-488D-BCF1-2B4B0E961547}">
            <xm:f>NOT(ISERROR(SEARCH(Auxiliar!$B$21,I1023)))</xm:f>
            <xm:f>Auxiliar!$B$21</xm:f>
            <x14:dxf>
              <font>
                <b/>
                <i val="0"/>
                <color rgb="FFFFC000"/>
              </font>
              <fill>
                <patternFill>
                  <bgColor theme="9" tint="0.59996337778862885"/>
                </patternFill>
              </fill>
            </x14:dxf>
          </x14:cfRule>
          <x14:cfRule type="cellIs" priority="326" operator="equal" id="{B6220BEC-09B4-4BE4-87C3-9ED3B7829CA4}">
            <xm:f>Auxiliar!$B$24</xm:f>
            <x14:dxf>
              <font>
                <b/>
                <i val="0"/>
                <color theme="1"/>
              </font>
              <fill>
                <patternFill patternType="darkUp">
                  <bgColor theme="0"/>
                </patternFill>
              </fill>
            </x14:dxf>
          </x14:cfRule>
          <x14:cfRule type="cellIs" priority="327" operator="equal" id="{823A8D9E-5CEA-4468-A665-991E948E0ADD}">
            <xm:f>Auxiliar!$B$18</xm:f>
            <x14:dxf>
              <font>
                <b/>
                <i val="0"/>
                <color theme="0" tint="-0.499984740745262"/>
              </font>
              <fill>
                <patternFill>
                  <bgColor theme="0" tint="-4.9989318521683403E-2"/>
                </patternFill>
              </fill>
            </x14:dxf>
          </x14:cfRule>
          <x14:cfRule type="containsText" priority="328" operator="containsText" id="{B2490235-D67C-4982-855A-11DCD8F5B23F}">
            <xm:f>NOT(ISERROR(SEARCH(Auxiliar!$B$22,I1023)))</xm:f>
            <xm:f>Auxiliar!$B$22</xm:f>
            <x14:dxf>
              <font>
                <b/>
                <i val="0"/>
                <color rgb="FFC00000"/>
              </font>
              <fill>
                <patternFill>
                  <bgColor theme="4" tint="0.79998168889431442"/>
                </patternFill>
              </fill>
            </x14:dxf>
          </x14:cfRule>
          <x14:cfRule type="containsText" priority="329" operator="containsText" id="{4BF493B0-7CBF-4922-92B1-A3F08569B4D4}">
            <xm:f>NOT(ISERROR(SEARCH(Auxiliar!$B$19,I1023)))</xm:f>
            <xm:f>Auxiliar!$B$19</xm:f>
            <x14:dxf>
              <font>
                <b/>
                <i val="0"/>
                <color theme="9" tint="-0.499984740745262"/>
              </font>
              <fill>
                <patternFill>
                  <bgColor theme="9" tint="0.79998168889431442"/>
                </patternFill>
              </fill>
            </x14:dxf>
          </x14:cfRule>
          <x14:cfRule type="containsText" priority="330" operator="containsText" id="{E55C5E44-43E4-4AFA-9CFD-C9B93DFB3EFA}">
            <xm:f>NOT(ISERROR(SEARCH(Auxiliar!$B$16,I1023)))</xm:f>
            <xm:f>Auxiliar!$B$16</xm:f>
            <x14:dxf>
              <font>
                <b/>
                <i val="0"/>
                <color theme="7"/>
              </font>
              <fill>
                <patternFill>
                  <bgColor theme="7" tint="0.79998168889431442"/>
                </patternFill>
              </fill>
            </x14:dxf>
          </x14:cfRule>
          <xm:sqref>I1023</xm:sqref>
        </x14:conditionalFormatting>
        <x14:conditionalFormatting xmlns:xm="http://schemas.microsoft.com/office/excel/2006/main">
          <x14:cfRule type="containsText" priority="319" operator="containsText" id="{82052387-5B73-49D8-94AD-B147BB688547}">
            <xm:f>NOT(ISERROR(SEARCH(Auxiliar!$B$21,I1024)))</xm:f>
            <xm:f>Auxiliar!$B$21</xm:f>
            <x14:dxf>
              <font>
                <b/>
                <i val="0"/>
                <color rgb="FFFFC000"/>
              </font>
              <fill>
                <patternFill>
                  <bgColor theme="9" tint="0.59996337778862885"/>
                </patternFill>
              </fill>
            </x14:dxf>
          </x14:cfRule>
          <x14:cfRule type="cellIs" priority="320" operator="equal" id="{1CA20106-EA27-490A-93CA-78CDB5F6F0A9}">
            <xm:f>Auxiliar!$B$24</xm:f>
            <x14:dxf>
              <font>
                <b/>
                <i val="0"/>
                <color theme="1"/>
              </font>
              <fill>
                <patternFill patternType="darkUp">
                  <bgColor theme="0"/>
                </patternFill>
              </fill>
            </x14:dxf>
          </x14:cfRule>
          <x14:cfRule type="cellIs" priority="321" operator="equal" id="{541820CF-D05C-481E-A84A-412DF42DBA73}">
            <xm:f>Auxiliar!$B$18</xm:f>
            <x14:dxf>
              <font>
                <b/>
                <i val="0"/>
                <color theme="0" tint="-0.499984740745262"/>
              </font>
              <fill>
                <patternFill>
                  <bgColor theme="0" tint="-4.9989318521683403E-2"/>
                </patternFill>
              </fill>
            </x14:dxf>
          </x14:cfRule>
          <x14:cfRule type="containsText" priority="322" operator="containsText" id="{91B4DF0D-30BA-4F88-93D6-F5214028BDB4}">
            <xm:f>NOT(ISERROR(SEARCH(Auxiliar!$B$22,I1024)))</xm:f>
            <xm:f>Auxiliar!$B$22</xm:f>
            <x14:dxf>
              <font>
                <b/>
                <i val="0"/>
                <color rgb="FFC00000"/>
              </font>
              <fill>
                <patternFill>
                  <bgColor theme="4" tint="0.79998168889431442"/>
                </patternFill>
              </fill>
            </x14:dxf>
          </x14:cfRule>
          <x14:cfRule type="containsText" priority="323" operator="containsText" id="{D861BA4A-01B1-4B2A-8F1A-07D11369DF63}">
            <xm:f>NOT(ISERROR(SEARCH(Auxiliar!$B$19,I1024)))</xm:f>
            <xm:f>Auxiliar!$B$19</xm:f>
            <x14:dxf>
              <font>
                <b/>
                <i val="0"/>
                <color theme="9" tint="-0.499984740745262"/>
              </font>
              <fill>
                <patternFill>
                  <bgColor theme="9" tint="0.79998168889431442"/>
                </patternFill>
              </fill>
            </x14:dxf>
          </x14:cfRule>
          <x14:cfRule type="containsText" priority="324" operator="containsText" id="{7A1C404C-3653-4700-BBCB-8316E7990843}">
            <xm:f>NOT(ISERROR(SEARCH(Auxiliar!$B$16,I1024)))</xm:f>
            <xm:f>Auxiliar!$B$16</xm:f>
            <x14:dxf>
              <font>
                <b/>
                <i val="0"/>
                <color theme="7"/>
              </font>
              <fill>
                <patternFill>
                  <bgColor theme="7" tint="0.79998168889431442"/>
                </patternFill>
              </fill>
            </x14:dxf>
          </x14:cfRule>
          <xm:sqref>I1024</xm:sqref>
        </x14:conditionalFormatting>
        <x14:conditionalFormatting xmlns:xm="http://schemas.microsoft.com/office/excel/2006/main">
          <x14:cfRule type="containsText" priority="313" operator="containsText" id="{A08D9411-BA2B-463B-B5C2-9785D1B64F65}">
            <xm:f>NOT(ISERROR(SEARCH(Auxiliar!$B$21,I1025)))</xm:f>
            <xm:f>Auxiliar!$B$21</xm:f>
            <x14:dxf>
              <font>
                <b/>
                <i val="0"/>
                <color rgb="FFFFC000"/>
              </font>
              <fill>
                <patternFill>
                  <bgColor theme="9" tint="0.59996337778862885"/>
                </patternFill>
              </fill>
            </x14:dxf>
          </x14:cfRule>
          <x14:cfRule type="cellIs" priority="314" operator="equal" id="{9CDD41A5-FDC6-46C3-8668-2BEF78B6B191}">
            <xm:f>Auxiliar!$B$24</xm:f>
            <x14:dxf>
              <font>
                <b/>
                <i val="0"/>
                <color theme="1"/>
              </font>
              <fill>
                <patternFill patternType="darkUp">
                  <bgColor theme="0"/>
                </patternFill>
              </fill>
            </x14:dxf>
          </x14:cfRule>
          <x14:cfRule type="cellIs" priority="315" operator="equal" id="{EBBAACAF-390C-4807-9454-D4B553460DBC}">
            <xm:f>Auxiliar!$B$18</xm:f>
            <x14:dxf>
              <font>
                <b/>
                <i val="0"/>
                <color theme="0" tint="-0.499984740745262"/>
              </font>
              <fill>
                <patternFill>
                  <bgColor theme="0" tint="-4.9989318521683403E-2"/>
                </patternFill>
              </fill>
            </x14:dxf>
          </x14:cfRule>
          <x14:cfRule type="containsText" priority="316" operator="containsText" id="{89B19B41-92CE-4AFA-A711-9A21B0E6D727}">
            <xm:f>NOT(ISERROR(SEARCH(Auxiliar!$B$22,I1025)))</xm:f>
            <xm:f>Auxiliar!$B$22</xm:f>
            <x14:dxf>
              <font>
                <b/>
                <i val="0"/>
                <color rgb="FFC00000"/>
              </font>
              <fill>
                <patternFill>
                  <bgColor theme="4" tint="0.79998168889431442"/>
                </patternFill>
              </fill>
            </x14:dxf>
          </x14:cfRule>
          <x14:cfRule type="containsText" priority="317" operator="containsText" id="{A47A4E8C-EB4C-4F7C-B899-C7D753FE884F}">
            <xm:f>NOT(ISERROR(SEARCH(Auxiliar!$B$19,I1025)))</xm:f>
            <xm:f>Auxiliar!$B$19</xm:f>
            <x14:dxf>
              <font>
                <b/>
                <i val="0"/>
                <color theme="9" tint="-0.499984740745262"/>
              </font>
              <fill>
                <patternFill>
                  <bgColor theme="9" tint="0.79998168889431442"/>
                </patternFill>
              </fill>
            </x14:dxf>
          </x14:cfRule>
          <x14:cfRule type="containsText" priority="318" operator="containsText" id="{67317E59-342A-4094-BF32-39D557FE2F4B}">
            <xm:f>NOT(ISERROR(SEARCH(Auxiliar!$B$16,I1025)))</xm:f>
            <xm:f>Auxiliar!$B$16</xm:f>
            <x14:dxf>
              <font>
                <b/>
                <i val="0"/>
                <color theme="7"/>
              </font>
              <fill>
                <patternFill>
                  <bgColor theme="7" tint="0.79998168889431442"/>
                </patternFill>
              </fill>
            </x14:dxf>
          </x14:cfRule>
          <xm:sqref>I1025</xm:sqref>
        </x14:conditionalFormatting>
        <x14:conditionalFormatting xmlns:xm="http://schemas.microsoft.com/office/excel/2006/main">
          <x14:cfRule type="containsText" priority="307" operator="containsText" id="{81209755-356B-416F-9D33-FA99D7C2FBB1}">
            <xm:f>NOT(ISERROR(SEARCH(Auxiliar!$B$21,I1026)))</xm:f>
            <xm:f>Auxiliar!$B$21</xm:f>
            <x14:dxf>
              <font>
                <b/>
                <i val="0"/>
                <color rgb="FFFFC000"/>
              </font>
              <fill>
                <patternFill>
                  <bgColor theme="9" tint="0.59996337778862885"/>
                </patternFill>
              </fill>
            </x14:dxf>
          </x14:cfRule>
          <x14:cfRule type="cellIs" priority="308" operator="equal" id="{A11B0F37-3DE7-4223-9ABD-B6FD2A300424}">
            <xm:f>Auxiliar!$B$24</xm:f>
            <x14:dxf>
              <font>
                <b/>
                <i val="0"/>
                <color theme="1"/>
              </font>
              <fill>
                <patternFill patternType="darkUp">
                  <bgColor theme="0"/>
                </patternFill>
              </fill>
            </x14:dxf>
          </x14:cfRule>
          <x14:cfRule type="cellIs" priority="309" operator="equal" id="{36965007-52C0-479E-8EFA-76C2BD5C7E08}">
            <xm:f>Auxiliar!$B$18</xm:f>
            <x14:dxf>
              <font>
                <b/>
                <i val="0"/>
                <color theme="0" tint="-0.499984740745262"/>
              </font>
              <fill>
                <patternFill>
                  <bgColor theme="0" tint="-4.9989318521683403E-2"/>
                </patternFill>
              </fill>
            </x14:dxf>
          </x14:cfRule>
          <x14:cfRule type="containsText" priority="310" operator="containsText" id="{661914A1-F8F6-4D83-8A0E-2A60AA409CFB}">
            <xm:f>NOT(ISERROR(SEARCH(Auxiliar!$B$22,I1026)))</xm:f>
            <xm:f>Auxiliar!$B$22</xm:f>
            <x14:dxf>
              <font>
                <b/>
                <i val="0"/>
                <color rgb="FFC00000"/>
              </font>
              <fill>
                <patternFill>
                  <bgColor theme="4" tint="0.79998168889431442"/>
                </patternFill>
              </fill>
            </x14:dxf>
          </x14:cfRule>
          <x14:cfRule type="containsText" priority="311" operator="containsText" id="{BCE56E60-6772-48E0-A8A9-F48B1368525B}">
            <xm:f>NOT(ISERROR(SEARCH(Auxiliar!$B$19,I1026)))</xm:f>
            <xm:f>Auxiliar!$B$19</xm:f>
            <x14:dxf>
              <font>
                <b/>
                <i val="0"/>
                <color theme="9" tint="-0.499984740745262"/>
              </font>
              <fill>
                <patternFill>
                  <bgColor theme="9" tint="0.79998168889431442"/>
                </patternFill>
              </fill>
            </x14:dxf>
          </x14:cfRule>
          <x14:cfRule type="containsText" priority="312" operator="containsText" id="{81E9BFE4-EC57-41EE-BC65-303C2C27FD5B}">
            <xm:f>NOT(ISERROR(SEARCH(Auxiliar!$B$16,I1026)))</xm:f>
            <xm:f>Auxiliar!$B$16</xm:f>
            <x14:dxf>
              <font>
                <b/>
                <i val="0"/>
                <color theme="7"/>
              </font>
              <fill>
                <patternFill>
                  <bgColor theme="7" tint="0.79998168889431442"/>
                </patternFill>
              </fill>
            </x14:dxf>
          </x14:cfRule>
          <xm:sqref>I1026</xm:sqref>
        </x14:conditionalFormatting>
        <x14:conditionalFormatting xmlns:xm="http://schemas.microsoft.com/office/excel/2006/main">
          <x14:cfRule type="containsText" priority="301" operator="containsText" id="{85217DED-5D4E-4F8A-B365-8CD172FD9C3F}">
            <xm:f>NOT(ISERROR(SEARCH(Auxiliar!$B$21,I1027)))</xm:f>
            <xm:f>Auxiliar!$B$21</xm:f>
            <x14:dxf>
              <font>
                <b/>
                <i val="0"/>
                <color rgb="FFFFC000"/>
              </font>
              <fill>
                <patternFill>
                  <bgColor theme="9" tint="0.59996337778862885"/>
                </patternFill>
              </fill>
            </x14:dxf>
          </x14:cfRule>
          <x14:cfRule type="cellIs" priority="302" operator="equal" id="{78155E75-D3DC-4462-9A52-E0A6348F6456}">
            <xm:f>Auxiliar!$B$24</xm:f>
            <x14:dxf>
              <font>
                <b/>
                <i val="0"/>
                <color theme="1"/>
              </font>
              <fill>
                <patternFill patternType="darkUp">
                  <bgColor theme="0"/>
                </patternFill>
              </fill>
            </x14:dxf>
          </x14:cfRule>
          <x14:cfRule type="cellIs" priority="303" operator="equal" id="{53F3177C-937F-4C98-80AC-539941AAA6C2}">
            <xm:f>Auxiliar!$B$18</xm:f>
            <x14:dxf>
              <font>
                <b/>
                <i val="0"/>
                <color theme="0" tint="-0.499984740745262"/>
              </font>
              <fill>
                <patternFill>
                  <bgColor theme="0" tint="-4.9989318521683403E-2"/>
                </patternFill>
              </fill>
            </x14:dxf>
          </x14:cfRule>
          <x14:cfRule type="containsText" priority="304" operator="containsText" id="{E1C40AC5-86BF-4DB6-A7C5-8710A1538EDC}">
            <xm:f>NOT(ISERROR(SEARCH(Auxiliar!$B$22,I1027)))</xm:f>
            <xm:f>Auxiliar!$B$22</xm:f>
            <x14:dxf>
              <font>
                <b/>
                <i val="0"/>
                <color rgb="FFC00000"/>
              </font>
              <fill>
                <patternFill>
                  <bgColor theme="4" tint="0.79998168889431442"/>
                </patternFill>
              </fill>
            </x14:dxf>
          </x14:cfRule>
          <x14:cfRule type="containsText" priority="305" operator="containsText" id="{B93DAEA7-3A0F-496B-96A9-60678DA4D881}">
            <xm:f>NOT(ISERROR(SEARCH(Auxiliar!$B$19,I1027)))</xm:f>
            <xm:f>Auxiliar!$B$19</xm:f>
            <x14:dxf>
              <font>
                <b/>
                <i val="0"/>
                <color theme="9" tint="-0.499984740745262"/>
              </font>
              <fill>
                <patternFill>
                  <bgColor theme="9" tint="0.79998168889431442"/>
                </patternFill>
              </fill>
            </x14:dxf>
          </x14:cfRule>
          <x14:cfRule type="containsText" priority="306" operator="containsText" id="{27E4DA84-8D16-4A7D-A121-FB3A4D96004E}">
            <xm:f>NOT(ISERROR(SEARCH(Auxiliar!$B$16,I1027)))</xm:f>
            <xm:f>Auxiliar!$B$16</xm:f>
            <x14:dxf>
              <font>
                <b/>
                <i val="0"/>
                <color theme="7"/>
              </font>
              <fill>
                <patternFill>
                  <bgColor theme="7" tint="0.79998168889431442"/>
                </patternFill>
              </fill>
            </x14:dxf>
          </x14:cfRule>
          <xm:sqref>I1027</xm:sqref>
        </x14:conditionalFormatting>
        <x14:conditionalFormatting xmlns:xm="http://schemas.microsoft.com/office/excel/2006/main">
          <x14:cfRule type="containsText" priority="295" operator="containsText" id="{91AF6D06-05E6-4BDB-9CF1-2E7BF6EC6A63}">
            <xm:f>NOT(ISERROR(SEARCH(Auxiliar!$B$21,I1028)))</xm:f>
            <xm:f>Auxiliar!$B$21</xm:f>
            <x14:dxf>
              <font>
                <b/>
                <i val="0"/>
                <color rgb="FFFFC000"/>
              </font>
              <fill>
                <patternFill>
                  <bgColor theme="9" tint="0.59996337778862885"/>
                </patternFill>
              </fill>
            </x14:dxf>
          </x14:cfRule>
          <x14:cfRule type="cellIs" priority="296" operator="equal" id="{56C1A75E-DC61-445E-BAF4-6C4D0BBFE115}">
            <xm:f>Auxiliar!$B$24</xm:f>
            <x14:dxf>
              <font>
                <b/>
                <i val="0"/>
                <color theme="1"/>
              </font>
              <fill>
                <patternFill patternType="darkUp">
                  <bgColor theme="0"/>
                </patternFill>
              </fill>
            </x14:dxf>
          </x14:cfRule>
          <x14:cfRule type="cellIs" priority="297" operator="equal" id="{55280F1A-C19C-4D4F-992C-0E158E4B45A8}">
            <xm:f>Auxiliar!$B$18</xm:f>
            <x14:dxf>
              <font>
                <b/>
                <i val="0"/>
                <color theme="0" tint="-0.499984740745262"/>
              </font>
              <fill>
                <patternFill>
                  <bgColor theme="0" tint="-4.9989318521683403E-2"/>
                </patternFill>
              </fill>
            </x14:dxf>
          </x14:cfRule>
          <x14:cfRule type="containsText" priority="298" operator="containsText" id="{C96B64E4-5A1E-43D1-8EC8-7D7C51EC3022}">
            <xm:f>NOT(ISERROR(SEARCH(Auxiliar!$B$22,I1028)))</xm:f>
            <xm:f>Auxiliar!$B$22</xm:f>
            <x14:dxf>
              <font>
                <b/>
                <i val="0"/>
                <color rgb="FFC00000"/>
              </font>
              <fill>
                <patternFill>
                  <bgColor theme="4" tint="0.79998168889431442"/>
                </patternFill>
              </fill>
            </x14:dxf>
          </x14:cfRule>
          <x14:cfRule type="containsText" priority="299" operator="containsText" id="{C59A856D-86AC-4CA3-A5D2-525B17866317}">
            <xm:f>NOT(ISERROR(SEARCH(Auxiliar!$B$19,I1028)))</xm:f>
            <xm:f>Auxiliar!$B$19</xm:f>
            <x14:dxf>
              <font>
                <b/>
                <i val="0"/>
                <color theme="9" tint="-0.499984740745262"/>
              </font>
              <fill>
                <patternFill>
                  <bgColor theme="9" tint="0.79998168889431442"/>
                </patternFill>
              </fill>
            </x14:dxf>
          </x14:cfRule>
          <x14:cfRule type="containsText" priority="300" operator="containsText" id="{83422EDF-51E9-4118-BB79-3BB3A638FDFA}">
            <xm:f>NOT(ISERROR(SEARCH(Auxiliar!$B$16,I1028)))</xm:f>
            <xm:f>Auxiliar!$B$16</xm:f>
            <x14:dxf>
              <font>
                <b/>
                <i val="0"/>
                <color theme="7"/>
              </font>
              <fill>
                <patternFill>
                  <bgColor theme="7" tint="0.79998168889431442"/>
                </patternFill>
              </fill>
            </x14:dxf>
          </x14:cfRule>
          <xm:sqref>I1028</xm:sqref>
        </x14:conditionalFormatting>
        <x14:conditionalFormatting xmlns:xm="http://schemas.microsoft.com/office/excel/2006/main">
          <x14:cfRule type="containsText" priority="289" operator="containsText" id="{2A5C3F66-0097-4206-AB59-7EABBD3B8766}">
            <xm:f>NOT(ISERROR(SEARCH(Auxiliar!$B$21,I1029)))</xm:f>
            <xm:f>Auxiliar!$B$21</xm:f>
            <x14:dxf>
              <font>
                <b/>
                <i val="0"/>
                <color rgb="FFFFC000"/>
              </font>
              <fill>
                <patternFill>
                  <bgColor theme="9" tint="0.59996337778862885"/>
                </patternFill>
              </fill>
            </x14:dxf>
          </x14:cfRule>
          <x14:cfRule type="cellIs" priority="290" operator="equal" id="{30E652DB-9738-4804-AC6C-74E70911A9BD}">
            <xm:f>Auxiliar!$B$24</xm:f>
            <x14:dxf>
              <font>
                <b/>
                <i val="0"/>
                <color theme="1"/>
              </font>
              <fill>
                <patternFill patternType="darkUp">
                  <bgColor theme="0"/>
                </patternFill>
              </fill>
            </x14:dxf>
          </x14:cfRule>
          <x14:cfRule type="cellIs" priority="291" operator="equal" id="{C59314BF-CF7F-4E82-8609-1E03DF6FFD01}">
            <xm:f>Auxiliar!$B$18</xm:f>
            <x14:dxf>
              <font>
                <b/>
                <i val="0"/>
                <color theme="0" tint="-0.499984740745262"/>
              </font>
              <fill>
                <patternFill>
                  <bgColor theme="0" tint="-4.9989318521683403E-2"/>
                </patternFill>
              </fill>
            </x14:dxf>
          </x14:cfRule>
          <x14:cfRule type="containsText" priority="292" operator="containsText" id="{14FC41D8-75EB-47CE-8EB4-3F3AEC053813}">
            <xm:f>NOT(ISERROR(SEARCH(Auxiliar!$B$22,I1029)))</xm:f>
            <xm:f>Auxiliar!$B$22</xm:f>
            <x14:dxf>
              <font>
                <b/>
                <i val="0"/>
                <color rgb="FFC00000"/>
              </font>
              <fill>
                <patternFill>
                  <bgColor theme="4" tint="0.79998168889431442"/>
                </patternFill>
              </fill>
            </x14:dxf>
          </x14:cfRule>
          <x14:cfRule type="containsText" priority="293" operator="containsText" id="{B7B31707-864E-4E6E-B4D3-832910FA19AF}">
            <xm:f>NOT(ISERROR(SEARCH(Auxiliar!$B$19,I1029)))</xm:f>
            <xm:f>Auxiliar!$B$19</xm:f>
            <x14:dxf>
              <font>
                <b/>
                <i val="0"/>
                <color theme="9" tint="-0.499984740745262"/>
              </font>
              <fill>
                <patternFill>
                  <bgColor theme="9" tint="0.79998168889431442"/>
                </patternFill>
              </fill>
            </x14:dxf>
          </x14:cfRule>
          <x14:cfRule type="containsText" priority="294" operator="containsText" id="{AAB0E6D2-B162-4936-AC69-79DCE8BD9C61}">
            <xm:f>NOT(ISERROR(SEARCH(Auxiliar!$B$16,I1029)))</xm:f>
            <xm:f>Auxiliar!$B$16</xm:f>
            <x14:dxf>
              <font>
                <b/>
                <i val="0"/>
                <color theme="7"/>
              </font>
              <fill>
                <patternFill>
                  <bgColor theme="7" tint="0.79998168889431442"/>
                </patternFill>
              </fill>
            </x14:dxf>
          </x14:cfRule>
          <xm:sqref>I1029</xm:sqref>
        </x14:conditionalFormatting>
        <x14:conditionalFormatting xmlns:xm="http://schemas.microsoft.com/office/excel/2006/main">
          <x14:cfRule type="containsText" priority="283" operator="containsText" id="{EF9619DD-E5E4-49E9-B356-6A9E1EBCDAF4}">
            <xm:f>NOT(ISERROR(SEARCH(Auxiliar!$B$21,I1030)))</xm:f>
            <xm:f>Auxiliar!$B$21</xm:f>
            <x14:dxf>
              <font>
                <b/>
                <i val="0"/>
                <color rgb="FFFFC000"/>
              </font>
              <fill>
                <patternFill>
                  <bgColor theme="9" tint="0.59996337778862885"/>
                </patternFill>
              </fill>
            </x14:dxf>
          </x14:cfRule>
          <x14:cfRule type="cellIs" priority="284" operator="equal" id="{81837EBF-490D-4FD1-A8A1-0CBCA5B0FE69}">
            <xm:f>Auxiliar!$B$24</xm:f>
            <x14:dxf>
              <font>
                <b/>
                <i val="0"/>
                <color theme="1"/>
              </font>
              <fill>
                <patternFill patternType="darkUp">
                  <bgColor theme="0"/>
                </patternFill>
              </fill>
            </x14:dxf>
          </x14:cfRule>
          <x14:cfRule type="cellIs" priority="285" operator="equal" id="{8DC0B7F9-7054-4852-8D21-1C9FBA71B48B}">
            <xm:f>Auxiliar!$B$18</xm:f>
            <x14:dxf>
              <font>
                <b/>
                <i val="0"/>
                <color theme="0" tint="-0.499984740745262"/>
              </font>
              <fill>
                <patternFill>
                  <bgColor theme="0" tint="-4.9989318521683403E-2"/>
                </patternFill>
              </fill>
            </x14:dxf>
          </x14:cfRule>
          <x14:cfRule type="containsText" priority="286" operator="containsText" id="{06BAA1D1-E867-4651-ABC8-AD81A021D629}">
            <xm:f>NOT(ISERROR(SEARCH(Auxiliar!$B$22,I1030)))</xm:f>
            <xm:f>Auxiliar!$B$22</xm:f>
            <x14:dxf>
              <font>
                <b/>
                <i val="0"/>
                <color rgb="FFC00000"/>
              </font>
              <fill>
                <patternFill>
                  <bgColor theme="4" tint="0.79998168889431442"/>
                </patternFill>
              </fill>
            </x14:dxf>
          </x14:cfRule>
          <x14:cfRule type="containsText" priority="287" operator="containsText" id="{D2784223-3E54-4DDE-AF51-DE1C290450D4}">
            <xm:f>NOT(ISERROR(SEARCH(Auxiliar!$B$19,I1030)))</xm:f>
            <xm:f>Auxiliar!$B$19</xm:f>
            <x14:dxf>
              <font>
                <b/>
                <i val="0"/>
                <color theme="9" tint="-0.499984740745262"/>
              </font>
              <fill>
                <patternFill>
                  <bgColor theme="9" tint="0.79998168889431442"/>
                </patternFill>
              </fill>
            </x14:dxf>
          </x14:cfRule>
          <x14:cfRule type="containsText" priority="288" operator="containsText" id="{85076FCF-37BD-474F-B24B-EA3020F08DBD}">
            <xm:f>NOT(ISERROR(SEARCH(Auxiliar!$B$16,I1030)))</xm:f>
            <xm:f>Auxiliar!$B$16</xm:f>
            <x14:dxf>
              <font>
                <b/>
                <i val="0"/>
                <color theme="7"/>
              </font>
              <fill>
                <patternFill>
                  <bgColor theme="7" tint="0.79998168889431442"/>
                </patternFill>
              </fill>
            </x14:dxf>
          </x14:cfRule>
          <xm:sqref>I1030</xm:sqref>
        </x14:conditionalFormatting>
        <x14:conditionalFormatting xmlns:xm="http://schemas.microsoft.com/office/excel/2006/main">
          <x14:cfRule type="containsText" priority="277" operator="containsText" id="{0D8E15B2-0B2F-48D2-86B2-7E6036E4371B}">
            <xm:f>NOT(ISERROR(SEARCH(Auxiliar!$B$21,I1031)))</xm:f>
            <xm:f>Auxiliar!$B$21</xm:f>
            <x14:dxf>
              <font>
                <b/>
                <i val="0"/>
                <color rgb="FFFFC000"/>
              </font>
              <fill>
                <patternFill>
                  <bgColor theme="9" tint="0.59996337778862885"/>
                </patternFill>
              </fill>
            </x14:dxf>
          </x14:cfRule>
          <x14:cfRule type="cellIs" priority="278" operator="equal" id="{8E01CED4-967F-4979-ADA6-D9B0BC435CD1}">
            <xm:f>Auxiliar!$B$24</xm:f>
            <x14:dxf>
              <font>
                <b/>
                <i val="0"/>
                <color theme="1"/>
              </font>
              <fill>
                <patternFill patternType="darkUp">
                  <bgColor theme="0"/>
                </patternFill>
              </fill>
            </x14:dxf>
          </x14:cfRule>
          <x14:cfRule type="cellIs" priority="279" operator="equal" id="{4732A223-61A8-45B6-8AE0-FCA4ECF653E1}">
            <xm:f>Auxiliar!$B$18</xm:f>
            <x14:dxf>
              <font>
                <b/>
                <i val="0"/>
                <color theme="0" tint="-0.499984740745262"/>
              </font>
              <fill>
                <patternFill>
                  <bgColor theme="0" tint="-4.9989318521683403E-2"/>
                </patternFill>
              </fill>
            </x14:dxf>
          </x14:cfRule>
          <x14:cfRule type="containsText" priority="280" operator="containsText" id="{2A22E3BC-7F43-45AA-94EA-A8145D131467}">
            <xm:f>NOT(ISERROR(SEARCH(Auxiliar!$B$22,I1031)))</xm:f>
            <xm:f>Auxiliar!$B$22</xm:f>
            <x14:dxf>
              <font>
                <b/>
                <i val="0"/>
                <color rgb="FFC00000"/>
              </font>
              <fill>
                <patternFill>
                  <bgColor theme="4" tint="0.79998168889431442"/>
                </patternFill>
              </fill>
            </x14:dxf>
          </x14:cfRule>
          <x14:cfRule type="containsText" priority="281" operator="containsText" id="{D86F1C9A-5754-4F77-8A2B-B6E22B005C44}">
            <xm:f>NOT(ISERROR(SEARCH(Auxiliar!$B$19,I1031)))</xm:f>
            <xm:f>Auxiliar!$B$19</xm:f>
            <x14:dxf>
              <font>
                <b/>
                <i val="0"/>
                <color theme="9" tint="-0.499984740745262"/>
              </font>
              <fill>
                <patternFill>
                  <bgColor theme="9" tint="0.79998168889431442"/>
                </patternFill>
              </fill>
            </x14:dxf>
          </x14:cfRule>
          <x14:cfRule type="containsText" priority="282" operator="containsText" id="{AE3928EB-3369-4BEF-8066-ABE7B67AF167}">
            <xm:f>NOT(ISERROR(SEARCH(Auxiliar!$B$16,I1031)))</xm:f>
            <xm:f>Auxiliar!$B$16</xm:f>
            <x14:dxf>
              <font>
                <b/>
                <i val="0"/>
                <color theme="7"/>
              </font>
              <fill>
                <patternFill>
                  <bgColor theme="7" tint="0.79998168889431442"/>
                </patternFill>
              </fill>
            </x14:dxf>
          </x14:cfRule>
          <xm:sqref>I1031</xm:sqref>
        </x14:conditionalFormatting>
        <x14:conditionalFormatting xmlns:xm="http://schemas.microsoft.com/office/excel/2006/main">
          <x14:cfRule type="containsText" priority="271" operator="containsText" id="{0CB023A8-5C00-4D56-A110-0D94A1463C38}">
            <xm:f>NOT(ISERROR(SEARCH(Auxiliar!$B$21,I1032)))</xm:f>
            <xm:f>Auxiliar!$B$21</xm:f>
            <x14:dxf>
              <font>
                <b/>
                <i val="0"/>
                <color rgb="FFFFC000"/>
              </font>
              <fill>
                <patternFill>
                  <bgColor theme="9" tint="0.59996337778862885"/>
                </patternFill>
              </fill>
            </x14:dxf>
          </x14:cfRule>
          <x14:cfRule type="cellIs" priority="272" operator="equal" id="{FDD950CB-30CD-4B9E-B674-31326C4C082D}">
            <xm:f>Auxiliar!$B$24</xm:f>
            <x14:dxf>
              <font>
                <b/>
                <i val="0"/>
                <color theme="1"/>
              </font>
              <fill>
                <patternFill patternType="darkUp">
                  <bgColor theme="0"/>
                </patternFill>
              </fill>
            </x14:dxf>
          </x14:cfRule>
          <x14:cfRule type="cellIs" priority="273" operator="equal" id="{04F8364E-D4C8-4A50-8AE7-390FE2523A97}">
            <xm:f>Auxiliar!$B$18</xm:f>
            <x14:dxf>
              <font>
                <b/>
                <i val="0"/>
                <color theme="0" tint="-0.499984740745262"/>
              </font>
              <fill>
                <patternFill>
                  <bgColor theme="0" tint="-4.9989318521683403E-2"/>
                </patternFill>
              </fill>
            </x14:dxf>
          </x14:cfRule>
          <x14:cfRule type="containsText" priority="274" operator="containsText" id="{17795BEC-4518-4587-8E64-451FA8118917}">
            <xm:f>NOT(ISERROR(SEARCH(Auxiliar!$B$22,I1032)))</xm:f>
            <xm:f>Auxiliar!$B$22</xm:f>
            <x14:dxf>
              <font>
                <b/>
                <i val="0"/>
                <color rgb="FFC00000"/>
              </font>
              <fill>
                <patternFill>
                  <bgColor theme="4" tint="0.79998168889431442"/>
                </patternFill>
              </fill>
            </x14:dxf>
          </x14:cfRule>
          <x14:cfRule type="containsText" priority="275" operator="containsText" id="{2944F8DE-1722-4DB4-A87E-231270F0B433}">
            <xm:f>NOT(ISERROR(SEARCH(Auxiliar!$B$19,I1032)))</xm:f>
            <xm:f>Auxiliar!$B$19</xm:f>
            <x14:dxf>
              <font>
                <b/>
                <i val="0"/>
                <color theme="9" tint="-0.499984740745262"/>
              </font>
              <fill>
                <patternFill>
                  <bgColor theme="9" tint="0.79998168889431442"/>
                </patternFill>
              </fill>
            </x14:dxf>
          </x14:cfRule>
          <x14:cfRule type="containsText" priority="276" operator="containsText" id="{A6F25534-6596-432A-8EBD-0726FB5ED643}">
            <xm:f>NOT(ISERROR(SEARCH(Auxiliar!$B$16,I1032)))</xm:f>
            <xm:f>Auxiliar!$B$16</xm:f>
            <x14:dxf>
              <font>
                <b/>
                <i val="0"/>
                <color theme="7"/>
              </font>
              <fill>
                <patternFill>
                  <bgColor theme="7" tint="0.79998168889431442"/>
                </patternFill>
              </fill>
            </x14:dxf>
          </x14:cfRule>
          <xm:sqref>I1032</xm:sqref>
        </x14:conditionalFormatting>
        <x14:conditionalFormatting xmlns:xm="http://schemas.microsoft.com/office/excel/2006/main">
          <x14:cfRule type="containsText" priority="259" operator="containsText" id="{724E89FC-AF72-4013-945E-2306FA7C0DD1}">
            <xm:f>NOT(ISERROR(SEARCH(Auxiliar!$B$21,I1034)))</xm:f>
            <xm:f>Auxiliar!$B$21</xm:f>
            <x14:dxf>
              <font>
                <b/>
                <i val="0"/>
                <color rgb="FFFFC000"/>
              </font>
              <fill>
                <patternFill>
                  <bgColor theme="9" tint="0.59996337778862885"/>
                </patternFill>
              </fill>
            </x14:dxf>
          </x14:cfRule>
          <x14:cfRule type="cellIs" priority="260" operator="equal" id="{8D13887B-BFB8-4F66-8EDD-7466BD7DAB31}">
            <xm:f>Auxiliar!$B$24</xm:f>
            <x14:dxf>
              <font>
                <b/>
                <i val="0"/>
                <color theme="1"/>
              </font>
              <fill>
                <patternFill patternType="darkUp">
                  <bgColor theme="0"/>
                </patternFill>
              </fill>
            </x14:dxf>
          </x14:cfRule>
          <x14:cfRule type="cellIs" priority="261" operator="equal" id="{35B04F28-2EFC-4620-A15A-938E94560D7C}">
            <xm:f>Auxiliar!$B$18</xm:f>
            <x14:dxf>
              <font>
                <b/>
                <i val="0"/>
                <color theme="0" tint="-0.499984740745262"/>
              </font>
              <fill>
                <patternFill>
                  <bgColor theme="0" tint="-4.9989318521683403E-2"/>
                </patternFill>
              </fill>
            </x14:dxf>
          </x14:cfRule>
          <x14:cfRule type="containsText" priority="262" operator="containsText" id="{D751531C-DF6C-4B2D-A141-3200FED4B867}">
            <xm:f>NOT(ISERROR(SEARCH(Auxiliar!$B$22,I1034)))</xm:f>
            <xm:f>Auxiliar!$B$22</xm:f>
            <x14:dxf>
              <font>
                <b/>
                <i val="0"/>
                <color rgb="FFC00000"/>
              </font>
              <fill>
                <patternFill>
                  <bgColor theme="4" tint="0.79998168889431442"/>
                </patternFill>
              </fill>
            </x14:dxf>
          </x14:cfRule>
          <x14:cfRule type="containsText" priority="263" operator="containsText" id="{F5657D12-D8B1-4F0A-BA03-8755DD393EB3}">
            <xm:f>NOT(ISERROR(SEARCH(Auxiliar!$B$19,I1034)))</xm:f>
            <xm:f>Auxiliar!$B$19</xm:f>
            <x14:dxf>
              <font>
                <b/>
                <i val="0"/>
                <color theme="9" tint="-0.499984740745262"/>
              </font>
              <fill>
                <patternFill>
                  <bgColor theme="9" tint="0.79998168889431442"/>
                </patternFill>
              </fill>
            </x14:dxf>
          </x14:cfRule>
          <x14:cfRule type="containsText" priority="264" operator="containsText" id="{434CD407-4326-475A-8857-046E5BA9770A}">
            <xm:f>NOT(ISERROR(SEARCH(Auxiliar!$B$16,I1034)))</xm:f>
            <xm:f>Auxiliar!$B$16</xm:f>
            <x14:dxf>
              <font>
                <b/>
                <i val="0"/>
                <color theme="7"/>
              </font>
              <fill>
                <patternFill>
                  <bgColor theme="7" tint="0.79998168889431442"/>
                </patternFill>
              </fill>
            </x14:dxf>
          </x14:cfRule>
          <xm:sqref>I1034</xm:sqref>
        </x14:conditionalFormatting>
        <x14:conditionalFormatting xmlns:xm="http://schemas.microsoft.com/office/excel/2006/main">
          <x14:cfRule type="containsText" priority="187" operator="containsText" id="{F6538EEF-74E5-4013-A849-5ABCA1B5FF92}">
            <xm:f>NOT(ISERROR(SEARCH(Auxiliar!$B$21,I1058)))</xm:f>
            <xm:f>Auxiliar!$B$21</xm:f>
            <x14:dxf>
              <font>
                <b/>
                <i val="0"/>
                <color rgb="FFFFC000"/>
              </font>
              <fill>
                <patternFill>
                  <bgColor theme="9" tint="0.59996337778862885"/>
                </patternFill>
              </fill>
            </x14:dxf>
          </x14:cfRule>
          <x14:cfRule type="cellIs" priority="188" operator="equal" id="{8C81A23B-FD55-48A4-B83B-95E34D70491B}">
            <xm:f>Auxiliar!$B$24</xm:f>
            <x14:dxf>
              <font>
                <b/>
                <i val="0"/>
                <color theme="1"/>
              </font>
              <fill>
                <patternFill patternType="darkUp">
                  <bgColor theme="0"/>
                </patternFill>
              </fill>
            </x14:dxf>
          </x14:cfRule>
          <x14:cfRule type="cellIs" priority="189" operator="equal" id="{A079D476-B0A5-4F13-932D-4D8EDD676C8D}">
            <xm:f>Auxiliar!$B$18</xm:f>
            <x14:dxf>
              <font>
                <b/>
                <i val="0"/>
                <color theme="0" tint="-0.499984740745262"/>
              </font>
              <fill>
                <patternFill>
                  <bgColor theme="0" tint="-4.9989318521683403E-2"/>
                </patternFill>
              </fill>
            </x14:dxf>
          </x14:cfRule>
          <x14:cfRule type="containsText" priority="190" operator="containsText" id="{9F1E8ADE-6C19-45BE-AF4E-E130D2C428B6}">
            <xm:f>NOT(ISERROR(SEARCH(Auxiliar!$B$22,I1058)))</xm:f>
            <xm:f>Auxiliar!$B$22</xm:f>
            <x14:dxf>
              <font>
                <b/>
                <i val="0"/>
                <color rgb="FFC00000"/>
              </font>
              <fill>
                <patternFill>
                  <bgColor theme="4" tint="0.79998168889431442"/>
                </patternFill>
              </fill>
            </x14:dxf>
          </x14:cfRule>
          <x14:cfRule type="containsText" priority="191" operator="containsText" id="{7107F429-8027-43D9-8819-41FA6C7AFA95}">
            <xm:f>NOT(ISERROR(SEARCH(Auxiliar!$B$19,I1058)))</xm:f>
            <xm:f>Auxiliar!$B$19</xm:f>
            <x14:dxf>
              <font>
                <b/>
                <i val="0"/>
                <color theme="9" tint="-0.499984740745262"/>
              </font>
              <fill>
                <patternFill>
                  <bgColor theme="9" tint="0.79998168889431442"/>
                </patternFill>
              </fill>
            </x14:dxf>
          </x14:cfRule>
          <x14:cfRule type="containsText" priority="192" operator="containsText" id="{24E6B538-96F3-4712-B434-346D25BDD1F3}">
            <xm:f>NOT(ISERROR(SEARCH(Auxiliar!$B$16,I1058)))</xm:f>
            <xm:f>Auxiliar!$B$16</xm:f>
            <x14:dxf>
              <font>
                <b/>
                <i val="0"/>
                <color theme="7"/>
              </font>
              <fill>
                <patternFill>
                  <bgColor theme="7" tint="0.79998168889431442"/>
                </patternFill>
              </fill>
            </x14:dxf>
          </x14:cfRule>
          <xm:sqref>I1058</xm:sqref>
        </x14:conditionalFormatting>
        <x14:conditionalFormatting xmlns:xm="http://schemas.microsoft.com/office/excel/2006/main">
          <x14:cfRule type="containsText" priority="181" operator="containsText" id="{5C523C0E-FA1D-4D17-B2D8-B821A917BAC8}">
            <xm:f>NOT(ISERROR(SEARCH(Auxiliar!$B$21,I1057)))</xm:f>
            <xm:f>Auxiliar!$B$21</xm:f>
            <x14:dxf>
              <font>
                <b/>
                <i val="0"/>
                <color rgb="FFFFC000"/>
              </font>
              <fill>
                <patternFill>
                  <bgColor theme="9" tint="0.59996337778862885"/>
                </patternFill>
              </fill>
            </x14:dxf>
          </x14:cfRule>
          <x14:cfRule type="cellIs" priority="182" operator="equal" id="{CB198BC2-D5B1-47CC-A31F-57EE2611ECD2}">
            <xm:f>Auxiliar!$B$24</xm:f>
            <x14:dxf>
              <font>
                <b/>
                <i val="0"/>
                <color theme="1"/>
              </font>
              <fill>
                <patternFill patternType="darkUp">
                  <bgColor theme="0"/>
                </patternFill>
              </fill>
            </x14:dxf>
          </x14:cfRule>
          <x14:cfRule type="cellIs" priority="183" operator="equal" id="{D4B22AEB-EC78-4FCD-AAED-A869FCF764E4}">
            <xm:f>Auxiliar!$B$18</xm:f>
            <x14:dxf>
              <font>
                <b/>
                <i val="0"/>
                <color theme="0" tint="-0.499984740745262"/>
              </font>
              <fill>
                <patternFill>
                  <bgColor theme="0" tint="-4.9989318521683403E-2"/>
                </patternFill>
              </fill>
            </x14:dxf>
          </x14:cfRule>
          <x14:cfRule type="containsText" priority="184" operator="containsText" id="{77634769-27F1-41EB-9F4E-B6464D364095}">
            <xm:f>NOT(ISERROR(SEARCH(Auxiliar!$B$22,I1057)))</xm:f>
            <xm:f>Auxiliar!$B$22</xm:f>
            <x14:dxf>
              <font>
                <b/>
                <i val="0"/>
                <color rgb="FFC00000"/>
              </font>
              <fill>
                <patternFill>
                  <bgColor theme="4" tint="0.79998168889431442"/>
                </patternFill>
              </fill>
            </x14:dxf>
          </x14:cfRule>
          <x14:cfRule type="containsText" priority="185" operator="containsText" id="{675F6E6B-A273-4AD9-BD3B-F0AD91663E8C}">
            <xm:f>NOT(ISERROR(SEARCH(Auxiliar!$B$19,I1057)))</xm:f>
            <xm:f>Auxiliar!$B$19</xm:f>
            <x14:dxf>
              <font>
                <b/>
                <i val="0"/>
                <color theme="9" tint="-0.499984740745262"/>
              </font>
              <fill>
                <patternFill>
                  <bgColor theme="9" tint="0.79998168889431442"/>
                </patternFill>
              </fill>
            </x14:dxf>
          </x14:cfRule>
          <x14:cfRule type="containsText" priority="186" operator="containsText" id="{2A3E6CF7-E2E1-41AF-9CDC-7840C0FC287F}">
            <xm:f>NOT(ISERROR(SEARCH(Auxiliar!$B$16,I1057)))</xm:f>
            <xm:f>Auxiliar!$B$16</xm:f>
            <x14:dxf>
              <font>
                <b/>
                <i val="0"/>
                <color theme="7"/>
              </font>
              <fill>
                <patternFill>
                  <bgColor theme="7" tint="0.79998168889431442"/>
                </patternFill>
              </fill>
            </x14:dxf>
          </x14:cfRule>
          <xm:sqref>I1057</xm:sqref>
        </x14:conditionalFormatting>
        <x14:conditionalFormatting xmlns:xm="http://schemas.microsoft.com/office/excel/2006/main">
          <x14:cfRule type="containsText" priority="175" operator="containsText" id="{9CC3CB81-6530-47BE-B4E9-277AB6F91B8B}">
            <xm:f>NOT(ISERROR(SEARCH(Auxiliar!$B$21,I1056)))</xm:f>
            <xm:f>Auxiliar!$B$21</xm:f>
            <x14:dxf>
              <font>
                <b/>
                <i val="0"/>
                <color rgb="FFFFC000"/>
              </font>
              <fill>
                <patternFill>
                  <bgColor theme="9" tint="0.59996337778862885"/>
                </patternFill>
              </fill>
            </x14:dxf>
          </x14:cfRule>
          <x14:cfRule type="cellIs" priority="176" operator="equal" id="{1852EF29-5C0F-45A4-B360-D19508754494}">
            <xm:f>Auxiliar!$B$24</xm:f>
            <x14:dxf>
              <font>
                <b/>
                <i val="0"/>
                <color theme="1"/>
              </font>
              <fill>
                <patternFill patternType="darkUp">
                  <bgColor theme="0"/>
                </patternFill>
              </fill>
            </x14:dxf>
          </x14:cfRule>
          <x14:cfRule type="cellIs" priority="177" operator="equal" id="{A54A07FD-5BD9-4DA7-9031-5A8BBB1171D6}">
            <xm:f>Auxiliar!$B$18</xm:f>
            <x14:dxf>
              <font>
                <b/>
                <i val="0"/>
                <color theme="0" tint="-0.499984740745262"/>
              </font>
              <fill>
                <patternFill>
                  <bgColor theme="0" tint="-4.9989318521683403E-2"/>
                </patternFill>
              </fill>
            </x14:dxf>
          </x14:cfRule>
          <x14:cfRule type="containsText" priority="178" operator="containsText" id="{B096D03C-E96C-4B5B-B870-4E3FEAD49430}">
            <xm:f>NOT(ISERROR(SEARCH(Auxiliar!$B$22,I1056)))</xm:f>
            <xm:f>Auxiliar!$B$22</xm:f>
            <x14:dxf>
              <font>
                <b/>
                <i val="0"/>
                <color rgb="FFC00000"/>
              </font>
              <fill>
                <patternFill>
                  <bgColor theme="4" tint="0.79998168889431442"/>
                </patternFill>
              </fill>
            </x14:dxf>
          </x14:cfRule>
          <x14:cfRule type="containsText" priority="179" operator="containsText" id="{351818A7-FDA6-4A10-8517-AC82581DB663}">
            <xm:f>NOT(ISERROR(SEARCH(Auxiliar!$B$19,I1056)))</xm:f>
            <xm:f>Auxiliar!$B$19</xm:f>
            <x14:dxf>
              <font>
                <b/>
                <i val="0"/>
                <color theme="9" tint="-0.499984740745262"/>
              </font>
              <fill>
                <patternFill>
                  <bgColor theme="9" tint="0.79998168889431442"/>
                </patternFill>
              </fill>
            </x14:dxf>
          </x14:cfRule>
          <x14:cfRule type="containsText" priority="180" operator="containsText" id="{1BD44941-910D-4902-8A90-F1DEB479703E}">
            <xm:f>NOT(ISERROR(SEARCH(Auxiliar!$B$16,I1056)))</xm:f>
            <xm:f>Auxiliar!$B$16</xm:f>
            <x14:dxf>
              <font>
                <b/>
                <i val="0"/>
                <color theme="7"/>
              </font>
              <fill>
                <patternFill>
                  <bgColor theme="7" tint="0.79998168889431442"/>
                </patternFill>
              </fill>
            </x14:dxf>
          </x14:cfRule>
          <xm:sqref>I1056</xm:sqref>
        </x14:conditionalFormatting>
        <x14:conditionalFormatting xmlns:xm="http://schemas.microsoft.com/office/excel/2006/main">
          <x14:cfRule type="containsText" priority="169" operator="containsText" id="{DEBA9592-6B7F-4F86-9108-DBB3D1512EB9}">
            <xm:f>NOT(ISERROR(SEARCH(Auxiliar!$B$21,I1055)))</xm:f>
            <xm:f>Auxiliar!$B$21</xm:f>
            <x14:dxf>
              <font>
                <b/>
                <i val="0"/>
                <color rgb="FFFFC000"/>
              </font>
              <fill>
                <patternFill>
                  <bgColor theme="9" tint="0.59996337778862885"/>
                </patternFill>
              </fill>
            </x14:dxf>
          </x14:cfRule>
          <x14:cfRule type="cellIs" priority="170" operator="equal" id="{7CF06BA9-C628-4AA9-BC7B-1646C5129675}">
            <xm:f>Auxiliar!$B$24</xm:f>
            <x14:dxf>
              <font>
                <b/>
                <i val="0"/>
                <color theme="1"/>
              </font>
              <fill>
                <patternFill patternType="darkUp">
                  <bgColor theme="0"/>
                </patternFill>
              </fill>
            </x14:dxf>
          </x14:cfRule>
          <x14:cfRule type="cellIs" priority="171" operator="equal" id="{F13B5526-6FA3-42B5-A631-5034DACD5C0F}">
            <xm:f>Auxiliar!$B$18</xm:f>
            <x14:dxf>
              <font>
                <b/>
                <i val="0"/>
                <color theme="0" tint="-0.499984740745262"/>
              </font>
              <fill>
                <patternFill>
                  <bgColor theme="0" tint="-4.9989318521683403E-2"/>
                </patternFill>
              </fill>
            </x14:dxf>
          </x14:cfRule>
          <x14:cfRule type="containsText" priority="172" operator="containsText" id="{D0AC0A41-1432-47EE-9DC1-D2DEB4FA3307}">
            <xm:f>NOT(ISERROR(SEARCH(Auxiliar!$B$22,I1055)))</xm:f>
            <xm:f>Auxiliar!$B$22</xm:f>
            <x14:dxf>
              <font>
                <b/>
                <i val="0"/>
                <color rgb="FFC00000"/>
              </font>
              <fill>
                <patternFill>
                  <bgColor theme="4" tint="0.79998168889431442"/>
                </patternFill>
              </fill>
            </x14:dxf>
          </x14:cfRule>
          <x14:cfRule type="containsText" priority="173" operator="containsText" id="{246E5FB4-59C5-4106-8EBC-FCAD1936890E}">
            <xm:f>NOT(ISERROR(SEARCH(Auxiliar!$B$19,I1055)))</xm:f>
            <xm:f>Auxiliar!$B$19</xm:f>
            <x14:dxf>
              <font>
                <b/>
                <i val="0"/>
                <color theme="9" tint="-0.499984740745262"/>
              </font>
              <fill>
                <patternFill>
                  <bgColor theme="9" tint="0.79998168889431442"/>
                </patternFill>
              </fill>
            </x14:dxf>
          </x14:cfRule>
          <x14:cfRule type="containsText" priority="174" operator="containsText" id="{71F787CB-D183-4B03-97DE-66A0F6461C9A}">
            <xm:f>NOT(ISERROR(SEARCH(Auxiliar!$B$16,I1055)))</xm:f>
            <xm:f>Auxiliar!$B$16</xm:f>
            <x14:dxf>
              <font>
                <b/>
                <i val="0"/>
                <color theme="7"/>
              </font>
              <fill>
                <patternFill>
                  <bgColor theme="7" tint="0.79998168889431442"/>
                </patternFill>
              </fill>
            </x14:dxf>
          </x14:cfRule>
          <xm:sqref>I1055</xm:sqref>
        </x14:conditionalFormatting>
        <x14:conditionalFormatting xmlns:xm="http://schemas.microsoft.com/office/excel/2006/main">
          <x14:cfRule type="containsText" priority="163" operator="containsText" id="{837811E8-49CD-4F18-9CC7-037A0664C4A6}">
            <xm:f>NOT(ISERROR(SEARCH(Auxiliar!$B$21,I1054)))</xm:f>
            <xm:f>Auxiliar!$B$21</xm:f>
            <x14:dxf>
              <font>
                <b/>
                <i val="0"/>
                <color rgb="FFFFC000"/>
              </font>
              <fill>
                <patternFill>
                  <bgColor theme="9" tint="0.59996337778862885"/>
                </patternFill>
              </fill>
            </x14:dxf>
          </x14:cfRule>
          <x14:cfRule type="cellIs" priority="164" operator="equal" id="{E37F6D3F-C087-4A8A-B3EF-0AF7E6FD1A19}">
            <xm:f>Auxiliar!$B$24</xm:f>
            <x14:dxf>
              <font>
                <b/>
                <i val="0"/>
                <color theme="1"/>
              </font>
              <fill>
                <patternFill patternType="darkUp">
                  <bgColor theme="0"/>
                </patternFill>
              </fill>
            </x14:dxf>
          </x14:cfRule>
          <x14:cfRule type="cellIs" priority="165" operator="equal" id="{1EFEB4AF-F4F7-49E5-885F-E532F072E210}">
            <xm:f>Auxiliar!$B$18</xm:f>
            <x14:dxf>
              <font>
                <b/>
                <i val="0"/>
                <color theme="0" tint="-0.499984740745262"/>
              </font>
              <fill>
                <patternFill>
                  <bgColor theme="0" tint="-4.9989318521683403E-2"/>
                </patternFill>
              </fill>
            </x14:dxf>
          </x14:cfRule>
          <x14:cfRule type="containsText" priority="166" operator="containsText" id="{11EC71DC-1658-41D1-B8DE-2CFEC4892E97}">
            <xm:f>NOT(ISERROR(SEARCH(Auxiliar!$B$22,I1054)))</xm:f>
            <xm:f>Auxiliar!$B$22</xm:f>
            <x14:dxf>
              <font>
                <b/>
                <i val="0"/>
                <color rgb="FFC00000"/>
              </font>
              <fill>
                <patternFill>
                  <bgColor theme="4" tint="0.79998168889431442"/>
                </patternFill>
              </fill>
            </x14:dxf>
          </x14:cfRule>
          <x14:cfRule type="containsText" priority="167" operator="containsText" id="{C19EC6AD-0D87-4852-8027-41960CE237E5}">
            <xm:f>NOT(ISERROR(SEARCH(Auxiliar!$B$19,I1054)))</xm:f>
            <xm:f>Auxiliar!$B$19</xm:f>
            <x14:dxf>
              <font>
                <b/>
                <i val="0"/>
                <color theme="9" tint="-0.499984740745262"/>
              </font>
              <fill>
                <patternFill>
                  <bgColor theme="9" tint="0.79998168889431442"/>
                </patternFill>
              </fill>
            </x14:dxf>
          </x14:cfRule>
          <x14:cfRule type="containsText" priority="168" operator="containsText" id="{5EC30CDC-8E7E-4D56-B6A3-13EB04FD523F}">
            <xm:f>NOT(ISERROR(SEARCH(Auxiliar!$B$16,I1054)))</xm:f>
            <xm:f>Auxiliar!$B$16</xm:f>
            <x14:dxf>
              <font>
                <b/>
                <i val="0"/>
                <color theme="7"/>
              </font>
              <fill>
                <patternFill>
                  <bgColor theme="7" tint="0.79998168889431442"/>
                </patternFill>
              </fill>
            </x14:dxf>
          </x14:cfRule>
          <xm:sqref>I1054</xm:sqref>
        </x14:conditionalFormatting>
        <x14:conditionalFormatting xmlns:xm="http://schemas.microsoft.com/office/excel/2006/main">
          <x14:cfRule type="containsText" priority="157" operator="containsText" id="{D8337506-E33D-4154-B290-297C25DE6637}">
            <xm:f>NOT(ISERROR(SEARCH(Auxiliar!$B$21,I1053)))</xm:f>
            <xm:f>Auxiliar!$B$21</xm:f>
            <x14:dxf>
              <font>
                <b/>
                <i val="0"/>
                <color rgb="FFFFC000"/>
              </font>
              <fill>
                <patternFill>
                  <bgColor theme="9" tint="0.59996337778862885"/>
                </patternFill>
              </fill>
            </x14:dxf>
          </x14:cfRule>
          <x14:cfRule type="cellIs" priority="158" operator="equal" id="{74B248B6-33AA-4D0D-8960-65290DB298CF}">
            <xm:f>Auxiliar!$B$24</xm:f>
            <x14:dxf>
              <font>
                <b/>
                <i val="0"/>
                <color theme="1"/>
              </font>
              <fill>
                <patternFill patternType="darkUp">
                  <bgColor theme="0"/>
                </patternFill>
              </fill>
            </x14:dxf>
          </x14:cfRule>
          <x14:cfRule type="cellIs" priority="159" operator="equal" id="{A91375ED-BD22-4C68-B210-5AFA0D2CAE23}">
            <xm:f>Auxiliar!$B$18</xm:f>
            <x14:dxf>
              <font>
                <b/>
                <i val="0"/>
                <color theme="0" tint="-0.499984740745262"/>
              </font>
              <fill>
                <patternFill>
                  <bgColor theme="0" tint="-4.9989318521683403E-2"/>
                </patternFill>
              </fill>
            </x14:dxf>
          </x14:cfRule>
          <x14:cfRule type="containsText" priority="160" operator="containsText" id="{633D1FB4-FD11-45A9-9E8A-611B7CA942F5}">
            <xm:f>NOT(ISERROR(SEARCH(Auxiliar!$B$22,I1053)))</xm:f>
            <xm:f>Auxiliar!$B$22</xm:f>
            <x14:dxf>
              <font>
                <b/>
                <i val="0"/>
                <color rgb="FFC00000"/>
              </font>
              <fill>
                <patternFill>
                  <bgColor theme="4" tint="0.79998168889431442"/>
                </patternFill>
              </fill>
            </x14:dxf>
          </x14:cfRule>
          <x14:cfRule type="containsText" priority="161" operator="containsText" id="{3FC09B1B-CB2E-4E66-8527-76967D71F7DE}">
            <xm:f>NOT(ISERROR(SEARCH(Auxiliar!$B$19,I1053)))</xm:f>
            <xm:f>Auxiliar!$B$19</xm:f>
            <x14:dxf>
              <font>
                <b/>
                <i val="0"/>
                <color theme="9" tint="-0.499984740745262"/>
              </font>
              <fill>
                <patternFill>
                  <bgColor theme="9" tint="0.79998168889431442"/>
                </patternFill>
              </fill>
            </x14:dxf>
          </x14:cfRule>
          <x14:cfRule type="containsText" priority="162" operator="containsText" id="{0C870E47-0D5C-4C5E-BFC7-DA4D55B805E3}">
            <xm:f>NOT(ISERROR(SEARCH(Auxiliar!$B$16,I1053)))</xm:f>
            <xm:f>Auxiliar!$B$16</xm:f>
            <x14:dxf>
              <font>
                <b/>
                <i val="0"/>
                <color theme="7"/>
              </font>
              <fill>
                <patternFill>
                  <bgColor theme="7" tint="0.79998168889431442"/>
                </patternFill>
              </fill>
            </x14:dxf>
          </x14:cfRule>
          <xm:sqref>I1053</xm:sqref>
        </x14:conditionalFormatting>
        <x14:conditionalFormatting xmlns:xm="http://schemas.microsoft.com/office/excel/2006/main">
          <x14:cfRule type="containsText" priority="151" operator="containsText" id="{7A4265BD-7D39-489E-94AB-7F132717330C}">
            <xm:f>NOT(ISERROR(SEARCH(Auxiliar!$B$21,I1052)))</xm:f>
            <xm:f>Auxiliar!$B$21</xm:f>
            <x14:dxf>
              <font>
                <b/>
                <i val="0"/>
                <color rgb="FFFFC000"/>
              </font>
              <fill>
                <patternFill>
                  <bgColor theme="9" tint="0.59996337778862885"/>
                </patternFill>
              </fill>
            </x14:dxf>
          </x14:cfRule>
          <x14:cfRule type="cellIs" priority="152" operator="equal" id="{28C16598-4807-4901-ABC0-AD9329026958}">
            <xm:f>Auxiliar!$B$24</xm:f>
            <x14:dxf>
              <font>
                <b/>
                <i val="0"/>
                <color theme="1"/>
              </font>
              <fill>
                <patternFill patternType="darkUp">
                  <bgColor theme="0"/>
                </patternFill>
              </fill>
            </x14:dxf>
          </x14:cfRule>
          <x14:cfRule type="cellIs" priority="153" operator="equal" id="{8DB20F98-7298-4145-B39C-C3A23A996DD2}">
            <xm:f>Auxiliar!$B$18</xm:f>
            <x14:dxf>
              <font>
                <b/>
                <i val="0"/>
                <color theme="0" tint="-0.499984740745262"/>
              </font>
              <fill>
                <patternFill>
                  <bgColor theme="0" tint="-4.9989318521683403E-2"/>
                </patternFill>
              </fill>
            </x14:dxf>
          </x14:cfRule>
          <x14:cfRule type="containsText" priority="154" operator="containsText" id="{D62D3149-246D-49A1-8643-6D05A3251AE5}">
            <xm:f>NOT(ISERROR(SEARCH(Auxiliar!$B$22,I1052)))</xm:f>
            <xm:f>Auxiliar!$B$22</xm:f>
            <x14:dxf>
              <font>
                <b/>
                <i val="0"/>
                <color rgb="FFC00000"/>
              </font>
              <fill>
                <patternFill>
                  <bgColor theme="4" tint="0.79998168889431442"/>
                </patternFill>
              </fill>
            </x14:dxf>
          </x14:cfRule>
          <x14:cfRule type="containsText" priority="155" operator="containsText" id="{DDD07C31-5533-4041-BC34-FE23CD48E2B6}">
            <xm:f>NOT(ISERROR(SEARCH(Auxiliar!$B$19,I1052)))</xm:f>
            <xm:f>Auxiliar!$B$19</xm:f>
            <x14:dxf>
              <font>
                <b/>
                <i val="0"/>
                <color theme="9" tint="-0.499984740745262"/>
              </font>
              <fill>
                <patternFill>
                  <bgColor theme="9" tint="0.79998168889431442"/>
                </patternFill>
              </fill>
            </x14:dxf>
          </x14:cfRule>
          <x14:cfRule type="containsText" priority="156" operator="containsText" id="{E4C455AE-5630-47DE-AE5A-19CA182FB4A8}">
            <xm:f>NOT(ISERROR(SEARCH(Auxiliar!$B$16,I1052)))</xm:f>
            <xm:f>Auxiliar!$B$16</xm:f>
            <x14:dxf>
              <font>
                <b/>
                <i val="0"/>
                <color theme="7"/>
              </font>
              <fill>
                <patternFill>
                  <bgColor theme="7" tint="0.79998168889431442"/>
                </patternFill>
              </fill>
            </x14:dxf>
          </x14:cfRule>
          <xm:sqref>I1052</xm:sqref>
        </x14:conditionalFormatting>
        <x14:conditionalFormatting xmlns:xm="http://schemas.microsoft.com/office/excel/2006/main">
          <x14:cfRule type="containsText" priority="145" operator="containsText" id="{7F530D69-88DE-4357-A940-45BEE29BDEDE}">
            <xm:f>NOT(ISERROR(SEARCH(Auxiliar!$B$21,I1051)))</xm:f>
            <xm:f>Auxiliar!$B$21</xm:f>
            <x14:dxf>
              <font>
                <b/>
                <i val="0"/>
                <color rgb="FFFFC000"/>
              </font>
              <fill>
                <patternFill>
                  <bgColor theme="9" tint="0.59996337778862885"/>
                </patternFill>
              </fill>
            </x14:dxf>
          </x14:cfRule>
          <x14:cfRule type="cellIs" priority="146" operator="equal" id="{7640FCC3-300B-484A-9324-F512B032B848}">
            <xm:f>Auxiliar!$B$24</xm:f>
            <x14:dxf>
              <font>
                <b/>
                <i val="0"/>
                <color theme="1"/>
              </font>
              <fill>
                <patternFill patternType="darkUp">
                  <bgColor theme="0"/>
                </patternFill>
              </fill>
            </x14:dxf>
          </x14:cfRule>
          <x14:cfRule type="cellIs" priority="147" operator="equal" id="{FE6A089B-BABC-441E-B6B2-6B57B2C4A443}">
            <xm:f>Auxiliar!$B$18</xm:f>
            <x14:dxf>
              <font>
                <b/>
                <i val="0"/>
                <color theme="0" tint="-0.499984740745262"/>
              </font>
              <fill>
                <patternFill>
                  <bgColor theme="0" tint="-4.9989318521683403E-2"/>
                </patternFill>
              </fill>
            </x14:dxf>
          </x14:cfRule>
          <x14:cfRule type="containsText" priority="148" operator="containsText" id="{ADE1E60B-7A9B-4622-BBF9-E87E1F4BA59E}">
            <xm:f>NOT(ISERROR(SEARCH(Auxiliar!$B$22,I1051)))</xm:f>
            <xm:f>Auxiliar!$B$22</xm:f>
            <x14:dxf>
              <font>
                <b/>
                <i val="0"/>
                <color rgb="FFC00000"/>
              </font>
              <fill>
                <patternFill>
                  <bgColor theme="4" tint="0.79998168889431442"/>
                </patternFill>
              </fill>
            </x14:dxf>
          </x14:cfRule>
          <x14:cfRule type="containsText" priority="149" operator="containsText" id="{2E1928EE-D6B2-426E-B042-C252CA8F2334}">
            <xm:f>NOT(ISERROR(SEARCH(Auxiliar!$B$19,I1051)))</xm:f>
            <xm:f>Auxiliar!$B$19</xm:f>
            <x14:dxf>
              <font>
                <b/>
                <i val="0"/>
                <color theme="9" tint="-0.499984740745262"/>
              </font>
              <fill>
                <patternFill>
                  <bgColor theme="9" tint="0.79998168889431442"/>
                </patternFill>
              </fill>
            </x14:dxf>
          </x14:cfRule>
          <x14:cfRule type="containsText" priority="150" operator="containsText" id="{B0B79A80-42CE-4D56-88F1-53BA5ECD4809}">
            <xm:f>NOT(ISERROR(SEARCH(Auxiliar!$B$16,I1051)))</xm:f>
            <xm:f>Auxiliar!$B$16</xm:f>
            <x14:dxf>
              <font>
                <b/>
                <i val="0"/>
                <color theme="7"/>
              </font>
              <fill>
                <patternFill>
                  <bgColor theme="7" tint="0.79998168889431442"/>
                </patternFill>
              </fill>
            </x14:dxf>
          </x14:cfRule>
          <xm:sqref>I1051</xm:sqref>
        </x14:conditionalFormatting>
        <x14:conditionalFormatting xmlns:xm="http://schemas.microsoft.com/office/excel/2006/main">
          <x14:cfRule type="containsText" priority="139" operator="containsText" id="{5DB14DF1-CDAF-40C5-8AFF-58C943D61F7E}">
            <xm:f>NOT(ISERROR(SEARCH(Auxiliar!$B$21,I1050)))</xm:f>
            <xm:f>Auxiliar!$B$21</xm:f>
            <x14:dxf>
              <font>
                <b/>
                <i val="0"/>
                <color rgb="FFFFC000"/>
              </font>
              <fill>
                <patternFill>
                  <bgColor theme="9" tint="0.59996337778862885"/>
                </patternFill>
              </fill>
            </x14:dxf>
          </x14:cfRule>
          <x14:cfRule type="cellIs" priority="140" operator="equal" id="{86BBF9D1-C487-427A-94C9-D58BA1B98672}">
            <xm:f>Auxiliar!$B$24</xm:f>
            <x14:dxf>
              <font>
                <b/>
                <i val="0"/>
                <color theme="1"/>
              </font>
              <fill>
                <patternFill patternType="darkUp">
                  <bgColor theme="0"/>
                </patternFill>
              </fill>
            </x14:dxf>
          </x14:cfRule>
          <x14:cfRule type="cellIs" priority="141" operator="equal" id="{45890D3A-B345-4338-A468-77846D9382B7}">
            <xm:f>Auxiliar!$B$18</xm:f>
            <x14:dxf>
              <font>
                <b/>
                <i val="0"/>
                <color theme="0" tint="-0.499984740745262"/>
              </font>
              <fill>
                <patternFill>
                  <bgColor theme="0" tint="-4.9989318521683403E-2"/>
                </patternFill>
              </fill>
            </x14:dxf>
          </x14:cfRule>
          <x14:cfRule type="containsText" priority="142" operator="containsText" id="{CCB74DF1-396C-4D71-B879-E3A794A25B57}">
            <xm:f>NOT(ISERROR(SEARCH(Auxiliar!$B$22,I1050)))</xm:f>
            <xm:f>Auxiliar!$B$22</xm:f>
            <x14:dxf>
              <font>
                <b/>
                <i val="0"/>
                <color rgb="FFC00000"/>
              </font>
              <fill>
                <patternFill>
                  <bgColor theme="4" tint="0.79998168889431442"/>
                </patternFill>
              </fill>
            </x14:dxf>
          </x14:cfRule>
          <x14:cfRule type="containsText" priority="143" operator="containsText" id="{5FA88B8F-F401-4C13-B22C-0B202B01E71A}">
            <xm:f>NOT(ISERROR(SEARCH(Auxiliar!$B$19,I1050)))</xm:f>
            <xm:f>Auxiliar!$B$19</xm:f>
            <x14:dxf>
              <font>
                <b/>
                <i val="0"/>
                <color theme="9" tint="-0.499984740745262"/>
              </font>
              <fill>
                <patternFill>
                  <bgColor theme="9" tint="0.79998168889431442"/>
                </patternFill>
              </fill>
            </x14:dxf>
          </x14:cfRule>
          <x14:cfRule type="containsText" priority="144" operator="containsText" id="{20325E52-9761-456A-95CF-50FF507C5376}">
            <xm:f>NOT(ISERROR(SEARCH(Auxiliar!$B$16,I1050)))</xm:f>
            <xm:f>Auxiliar!$B$16</xm:f>
            <x14:dxf>
              <font>
                <b/>
                <i val="0"/>
                <color theme="7"/>
              </font>
              <fill>
                <patternFill>
                  <bgColor theme="7" tint="0.79998168889431442"/>
                </patternFill>
              </fill>
            </x14:dxf>
          </x14:cfRule>
          <xm:sqref>I1050</xm:sqref>
        </x14:conditionalFormatting>
        <x14:conditionalFormatting xmlns:xm="http://schemas.microsoft.com/office/excel/2006/main">
          <x14:cfRule type="containsText" priority="133" operator="containsText" id="{5F74E862-78E1-419B-8545-5C8EB1DD5FAD}">
            <xm:f>NOT(ISERROR(SEARCH(Auxiliar!$B$21,I1049)))</xm:f>
            <xm:f>Auxiliar!$B$21</xm:f>
            <x14:dxf>
              <font>
                <b/>
                <i val="0"/>
                <color rgb="FFFFC000"/>
              </font>
              <fill>
                <patternFill>
                  <bgColor theme="9" tint="0.59996337778862885"/>
                </patternFill>
              </fill>
            </x14:dxf>
          </x14:cfRule>
          <x14:cfRule type="cellIs" priority="134" operator="equal" id="{3CAFEDB6-F2A4-4AFC-8C20-83EE6393238C}">
            <xm:f>Auxiliar!$B$24</xm:f>
            <x14:dxf>
              <font>
                <b/>
                <i val="0"/>
                <color theme="1"/>
              </font>
              <fill>
                <patternFill patternType="darkUp">
                  <bgColor theme="0"/>
                </patternFill>
              </fill>
            </x14:dxf>
          </x14:cfRule>
          <x14:cfRule type="cellIs" priority="135" operator="equal" id="{231F8C29-C844-4539-BBE1-366941B9340D}">
            <xm:f>Auxiliar!$B$18</xm:f>
            <x14:dxf>
              <font>
                <b/>
                <i val="0"/>
                <color theme="0" tint="-0.499984740745262"/>
              </font>
              <fill>
                <patternFill>
                  <bgColor theme="0" tint="-4.9989318521683403E-2"/>
                </patternFill>
              </fill>
            </x14:dxf>
          </x14:cfRule>
          <x14:cfRule type="containsText" priority="136" operator="containsText" id="{93D965B1-6C69-4717-B3C5-59D1AF5AA6FF}">
            <xm:f>NOT(ISERROR(SEARCH(Auxiliar!$B$22,I1049)))</xm:f>
            <xm:f>Auxiliar!$B$22</xm:f>
            <x14:dxf>
              <font>
                <b/>
                <i val="0"/>
                <color rgb="FFC00000"/>
              </font>
              <fill>
                <patternFill>
                  <bgColor theme="4" tint="0.79998168889431442"/>
                </patternFill>
              </fill>
            </x14:dxf>
          </x14:cfRule>
          <x14:cfRule type="containsText" priority="137" operator="containsText" id="{93484BDC-B4F5-496F-97E5-5281E8A5CF24}">
            <xm:f>NOT(ISERROR(SEARCH(Auxiliar!$B$19,I1049)))</xm:f>
            <xm:f>Auxiliar!$B$19</xm:f>
            <x14:dxf>
              <font>
                <b/>
                <i val="0"/>
                <color theme="9" tint="-0.499984740745262"/>
              </font>
              <fill>
                <patternFill>
                  <bgColor theme="9" tint="0.79998168889431442"/>
                </patternFill>
              </fill>
            </x14:dxf>
          </x14:cfRule>
          <x14:cfRule type="containsText" priority="138" operator="containsText" id="{5C851D62-1B28-4838-91B4-A802DB199473}">
            <xm:f>NOT(ISERROR(SEARCH(Auxiliar!$B$16,I1049)))</xm:f>
            <xm:f>Auxiliar!$B$16</xm:f>
            <x14:dxf>
              <font>
                <b/>
                <i val="0"/>
                <color theme="7"/>
              </font>
              <fill>
                <patternFill>
                  <bgColor theme="7" tint="0.79998168889431442"/>
                </patternFill>
              </fill>
            </x14:dxf>
          </x14:cfRule>
          <xm:sqref>I1049</xm:sqref>
        </x14:conditionalFormatting>
        <x14:conditionalFormatting xmlns:xm="http://schemas.microsoft.com/office/excel/2006/main">
          <x14:cfRule type="containsText" priority="127" operator="containsText" id="{0AA7501C-F534-4C35-BDC0-809D289B1258}">
            <xm:f>NOT(ISERROR(SEARCH(Auxiliar!$B$21,I1048)))</xm:f>
            <xm:f>Auxiliar!$B$21</xm:f>
            <x14:dxf>
              <font>
                <b/>
                <i val="0"/>
                <color rgb="FFFFC000"/>
              </font>
              <fill>
                <patternFill>
                  <bgColor theme="9" tint="0.59996337778862885"/>
                </patternFill>
              </fill>
            </x14:dxf>
          </x14:cfRule>
          <x14:cfRule type="cellIs" priority="128" operator="equal" id="{54558F1B-2504-44FA-887B-5151D68C7855}">
            <xm:f>Auxiliar!$B$24</xm:f>
            <x14:dxf>
              <font>
                <b/>
                <i val="0"/>
                <color theme="1"/>
              </font>
              <fill>
                <patternFill patternType="darkUp">
                  <bgColor theme="0"/>
                </patternFill>
              </fill>
            </x14:dxf>
          </x14:cfRule>
          <x14:cfRule type="cellIs" priority="129" operator="equal" id="{D3937D4A-564A-4AAB-9E5F-FB5A75BB020F}">
            <xm:f>Auxiliar!$B$18</xm:f>
            <x14:dxf>
              <font>
                <b/>
                <i val="0"/>
                <color theme="0" tint="-0.499984740745262"/>
              </font>
              <fill>
                <patternFill>
                  <bgColor theme="0" tint="-4.9989318521683403E-2"/>
                </patternFill>
              </fill>
            </x14:dxf>
          </x14:cfRule>
          <x14:cfRule type="containsText" priority="130" operator="containsText" id="{383C16D7-739D-4EC0-BAE2-9984B9CD63EF}">
            <xm:f>NOT(ISERROR(SEARCH(Auxiliar!$B$22,I1048)))</xm:f>
            <xm:f>Auxiliar!$B$22</xm:f>
            <x14:dxf>
              <font>
                <b/>
                <i val="0"/>
                <color rgb="FFC00000"/>
              </font>
              <fill>
                <patternFill>
                  <bgColor theme="4" tint="0.79998168889431442"/>
                </patternFill>
              </fill>
            </x14:dxf>
          </x14:cfRule>
          <x14:cfRule type="containsText" priority="131" operator="containsText" id="{FFA2A7DB-7862-4DFF-A041-04ED5DD5CEE7}">
            <xm:f>NOT(ISERROR(SEARCH(Auxiliar!$B$19,I1048)))</xm:f>
            <xm:f>Auxiliar!$B$19</xm:f>
            <x14:dxf>
              <font>
                <b/>
                <i val="0"/>
                <color theme="9" tint="-0.499984740745262"/>
              </font>
              <fill>
                <patternFill>
                  <bgColor theme="9" tint="0.79998168889431442"/>
                </patternFill>
              </fill>
            </x14:dxf>
          </x14:cfRule>
          <x14:cfRule type="containsText" priority="132" operator="containsText" id="{D723408E-BD45-43BE-ABD2-670D2ABCCEE1}">
            <xm:f>NOT(ISERROR(SEARCH(Auxiliar!$B$16,I1048)))</xm:f>
            <xm:f>Auxiliar!$B$16</xm:f>
            <x14:dxf>
              <font>
                <b/>
                <i val="0"/>
                <color theme="7"/>
              </font>
              <fill>
                <patternFill>
                  <bgColor theme="7" tint="0.79998168889431442"/>
                </patternFill>
              </fill>
            </x14:dxf>
          </x14:cfRule>
          <xm:sqref>I1048</xm:sqref>
        </x14:conditionalFormatting>
        <x14:conditionalFormatting xmlns:xm="http://schemas.microsoft.com/office/excel/2006/main">
          <x14:cfRule type="containsText" priority="121" operator="containsText" id="{07F29616-B5BF-4C66-B19A-62CF1293773B}">
            <xm:f>NOT(ISERROR(SEARCH(Auxiliar!$B$21,I1047)))</xm:f>
            <xm:f>Auxiliar!$B$21</xm:f>
            <x14:dxf>
              <font>
                <b/>
                <i val="0"/>
                <color rgb="FFFFC000"/>
              </font>
              <fill>
                <patternFill>
                  <bgColor theme="9" tint="0.59996337778862885"/>
                </patternFill>
              </fill>
            </x14:dxf>
          </x14:cfRule>
          <x14:cfRule type="cellIs" priority="122" operator="equal" id="{9F441DE3-B502-4746-802B-CC4D89A18CFA}">
            <xm:f>Auxiliar!$B$24</xm:f>
            <x14:dxf>
              <font>
                <b/>
                <i val="0"/>
                <color theme="1"/>
              </font>
              <fill>
                <patternFill patternType="darkUp">
                  <bgColor theme="0"/>
                </patternFill>
              </fill>
            </x14:dxf>
          </x14:cfRule>
          <x14:cfRule type="cellIs" priority="123" operator="equal" id="{2B50A0A7-3E07-446E-A076-5A5B95ABF11D}">
            <xm:f>Auxiliar!$B$18</xm:f>
            <x14:dxf>
              <font>
                <b/>
                <i val="0"/>
                <color theme="0" tint="-0.499984740745262"/>
              </font>
              <fill>
                <patternFill>
                  <bgColor theme="0" tint="-4.9989318521683403E-2"/>
                </patternFill>
              </fill>
            </x14:dxf>
          </x14:cfRule>
          <x14:cfRule type="containsText" priority="124" operator="containsText" id="{1A464BD5-425B-4FF4-8832-9B14D6C5E7B4}">
            <xm:f>NOT(ISERROR(SEARCH(Auxiliar!$B$22,I1047)))</xm:f>
            <xm:f>Auxiliar!$B$22</xm:f>
            <x14:dxf>
              <font>
                <b/>
                <i val="0"/>
                <color rgb="FFC00000"/>
              </font>
              <fill>
                <patternFill>
                  <bgColor theme="4" tint="0.79998168889431442"/>
                </patternFill>
              </fill>
            </x14:dxf>
          </x14:cfRule>
          <x14:cfRule type="containsText" priority="125" operator="containsText" id="{E15CFB81-9169-4413-ABC9-844B6DFF5B34}">
            <xm:f>NOT(ISERROR(SEARCH(Auxiliar!$B$19,I1047)))</xm:f>
            <xm:f>Auxiliar!$B$19</xm:f>
            <x14:dxf>
              <font>
                <b/>
                <i val="0"/>
                <color theme="9" tint="-0.499984740745262"/>
              </font>
              <fill>
                <patternFill>
                  <bgColor theme="9" tint="0.79998168889431442"/>
                </patternFill>
              </fill>
            </x14:dxf>
          </x14:cfRule>
          <x14:cfRule type="containsText" priority="126" operator="containsText" id="{ECE40394-0CE8-47DE-B1CD-2FBBBD9729ED}">
            <xm:f>NOT(ISERROR(SEARCH(Auxiliar!$B$16,I1047)))</xm:f>
            <xm:f>Auxiliar!$B$16</xm:f>
            <x14:dxf>
              <font>
                <b/>
                <i val="0"/>
                <color theme="7"/>
              </font>
              <fill>
                <patternFill>
                  <bgColor theme="7" tint="0.79998168889431442"/>
                </patternFill>
              </fill>
            </x14:dxf>
          </x14:cfRule>
          <xm:sqref>I1047</xm:sqref>
        </x14:conditionalFormatting>
        <x14:conditionalFormatting xmlns:xm="http://schemas.microsoft.com/office/excel/2006/main">
          <x14:cfRule type="containsText" priority="115" operator="containsText" id="{D9B58715-6C91-4759-AB71-CCBFB8B6B95E}">
            <xm:f>NOT(ISERROR(SEARCH(Auxiliar!$B$21,I1046)))</xm:f>
            <xm:f>Auxiliar!$B$21</xm:f>
            <x14:dxf>
              <font>
                <b/>
                <i val="0"/>
                <color rgb="FFFFC000"/>
              </font>
              <fill>
                <patternFill>
                  <bgColor theme="9" tint="0.59996337778862885"/>
                </patternFill>
              </fill>
            </x14:dxf>
          </x14:cfRule>
          <x14:cfRule type="cellIs" priority="116" operator="equal" id="{9A339853-C396-4E6F-AA2B-A80DCD8CE79D}">
            <xm:f>Auxiliar!$B$24</xm:f>
            <x14:dxf>
              <font>
                <b/>
                <i val="0"/>
                <color theme="1"/>
              </font>
              <fill>
                <patternFill patternType="darkUp">
                  <bgColor theme="0"/>
                </patternFill>
              </fill>
            </x14:dxf>
          </x14:cfRule>
          <x14:cfRule type="cellIs" priority="117" operator="equal" id="{D70C4BF1-9B0C-42BB-9050-F398513E547C}">
            <xm:f>Auxiliar!$B$18</xm:f>
            <x14:dxf>
              <font>
                <b/>
                <i val="0"/>
                <color theme="0" tint="-0.499984740745262"/>
              </font>
              <fill>
                <patternFill>
                  <bgColor theme="0" tint="-4.9989318521683403E-2"/>
                </patternFill>
              </fill>
            </x14:dxf>
          </x14:cfRule>
          <x14:cfRule type="containsText" priority="118" operator="containsText" id="{501810AB-AD7E-40C7-BEE3-DC4001188567}">
            <xm:f>NOT(ISERROR(SEARCH(Auxiliar!$B$22,I1046)))</xm:f>
            <xm:f>Auxiliar!$B$22</xm:f>
            <x14:dxf>
              <font>
                <b/>
                <i val="0"/>
                <color rgb="FFC00000"/>
              </font>
              <fill>
                <patternFill>
                  <bgColor theme="4" tint="0.79998168889431442"/>
                </patternFill>
              </fill>
            </x14:dxf>
          </x14:cfRule>
          <x14:cfRule type="containsText" priority="119" operator="containsText" id="{5049C0B2-D496-4A2B-BD8F-122AF0A06C68}">
            <xm:f>NOT(ISERROR(SEARCH(Auxiliar!$B$19,I1046)))</xm:f>
            <xm:f>Auxiliar!$B$19</xm:f>
            <x14:dxf>
              <font>
                <b/>
                <i val="0"/>
                <color theme="9" tint="-0.499984740745262"/>
              </font>
              <fill>
                <patternFill>
                  <bgColor theme="9" tint="0.79998168889431442"/>
                </patternFill>
              </fill>
            </x14:dxf>
          </x14:cfRule>
          <x14:cfRule type="containsText" priority="120" operator="containsText" id="{5FD2FB56-74D2-4892-88F3-966416FDE593}">
            <xm:f>NOT(ISERROR(SEARCH(Auxiliar!$B$16,I1046)))</xm:f>
            <xm:f>Auxiliar!$B$16</xm:f>
            <x14:dxf>
              <font>
                <b/>
                <i val="0"/>
                <color theme="7"/>
              </font>
              <fill>
                <patternFill>
                  <bgColor theme="7" tint="0.79998168889431442"/>
                </patternFill>
              </fill>
            </x14:dxf>
          </x14:cfRule>
          <xm:sqref>I1046</xm:sqref>
        </x14:conditionalFormatting>
        <x14:conditionalFormatting xmlns:xm="http://schemas.microsoft.com/office/excel/2006/main">
          <x14:cfRule type="containsText" priority="109" operator="containsText" id="{17884D54-8E9D-47C1-BC89-3EDF5F1069ED}">
            <xm:f>NOT(ISERROR(SEARCH(Auxiliar!$B$21,I1045)))</xm:f>
            <xm:f>Auxiliar!$B$21</xm:f>
            <x14:dxf>
              <font>
                <b/>
                <i val="0"/>
                <color rgb="FFFFC000"/>
              </font>
              <fill>
                <patternFill>
                  <bgColor theme="9" tint="0.59996337778862885"/>
                </patternFill>
              </fill>
            </x14:dxf>
          </x14:cfRule>
          <x14:cfRule type="cellIs" priority="110" operator="equal" id="{05C2EE08-485D-41F1-AE93-59C1B75B99D0}">
            <xm:f>Auxiliar!$B$24</xm:f>
            <x14:dxf>
              <font>
                <b/>
                <i val="0"/>
                <color theme="1"/>
              </font>
              <fill>
                <patternFill patternType="darkUp">
                  <bgColor theme="0"/>
                </patternFill>
              </fill>
            </x14:dxf>
          </x14:cfRule>
          <x14:cfRule type="cellIs" priority="111" operator="equal" id="{EFBBB222-D79D-4845-91AA-DF3DEB39EA56}">
            <xm:f>Auxiliar!$B$18</xm:f>
            <x14:dxf>
              <font>
                <b/>
                <i val="0"/>
                <color theme="0" tint="-0.499984740745262"/>
              </font>
              <fill>
                <patternFill>
                  <bgColor theme="0" tint="-4.9989318521683403E-2"/>
                </patternFill>
              </fill>
            </x14:dxf>
          </x14:cfRule>
          <x14:cfRule type="containsText" priority="112" operator="containsText" id="{2CF2FED7-B35A-4EA9-9077-22CAB8A62886}">
            <xm:f>NOT(ISERROR(SEARCH(Auxiliar!$B$22,I1045)))</xm:f>
            <xm:f>Auxiliar!$B$22</xm:f>
            <x14:dxf>
              <font>
                <b/>
                <i val="0"/>
                <color rgb="FFC00000"/>
              </font>
              <fill>
                <patternFill>
                  <bgColor theme="4" tint="0.79998168889431442"/>
                </patternFill>
              </fill>
            </x14:dxf>
          </x14:cfRule>
          <x14:cfRule type="containsText" priority="113" operator="containsText" id="{E396022B-317E-4DBA-92A6-FEC73057DFDE}">
            <xm:f>NOT(ISERROR(SEARCH(Auxiliar!$B$19,I1045)))</xm:f>
            <xm:f>Auxiliar!$B$19</xm:f>
            <x14:dxf>
              <font>
                <b/>
                <i val="0"/>
                <color theme="9" tint="-0.499984740745262"/>
              </font>
              <fill>
                <patternFill>
                  <bgColor theme="9" tint="0.79998168889431442"/>
                </patternFill>
              </fill>
            </x14:dxf>
          </x14:cfRule>
          <x14:cfRule type="containsText" priority="114" operator="containsText" id="{E320C858-A705-414B-8AFA-5BEF439A08EF}">
            <xm:f>NOT(ISERROR(SEARCH(Auxiliar!$B$16,I1045)))</xm:f>
            <xm:f>Auxiliar!$B$16</xm:f>
            <x14:dxf>
              <font>
                <b/>
                <i val="0"/>
                <color theme="7"/>
              </font>
              <fill>
                <patternFill>
                  <bgColor theme="7" tint="0.79998168889431442"/>
                </patternFill>
              </fill>
            </x14:dxf>
          </x14:cfRule>
          <xm:sqref>I1045</xm:sqref>
        </x14:conditionalFormatting>
        <x14:conditionalFormatting xmlns:xm="http://schemas.microsoft.com/office/excel/2006/main">
          <x14:cfRule type="containsText" priority="103" operator="containsText" id="{94CE3044-B091-4DBD-B053-7E27F0DEB44B}">
            <xm:f>NOT(ISERROR(SEARCH(Auxiliar!$B$21,I1044)))</xm:f>
            <xm:f>Auxiliar!$B$21</xm:f>
            <x14:dxf>
              <font>
                <b/>
                <i val="0"/>
                <color rgb="FFFFC000"/>
              </font>
              <fill>
                <patternFill>
                  <bgColor theme="9" tint="0.59996337778862885"/>
                </patternFill>
              </fill>
            </x14:dxf>
          </x14:cfRule>
          <x14:cfRule type="cellIs" priority="104" operator="equal" id="{DB60607C-63ED-4C7B-A5D4-ACC44ECD842C}">
            <xm:f>Auxiliar!$B$24</xm:f>
            <x14:dxf>
              <font>
                <b/>
                <i val="0"/>
                <color theme="1"/>
              </font>
              <fill>
                <patternFill patternType="darkUp">
                  <bgColor theme="0"/>
                </patternFill>
              </fill>
            </x14:dxf>
          </x14:cfRule>
          <x14:cfRule type="cellIs" priority="105" operator="equal" id="{00C95CF0-1A73-4CE5-8111-887B6EDD9A7E}">
            <xm:f>Auxiliar!$B$18</xm:f>
            <x14:dxf>
              <font>
                <b/>
                <i val="0"/>
                <color theme="0" tint="-0.499984740745262"/>
              </font>
              <fill>
                <patternFill>
                  <bgColor theme="0" tint="-4.9989318521683403E-2"/>
                </patternFill>
              </fill>
            </x14:dxf>
          </x14:cfRule>
          <x14:cfRule type="containsText" priority="106" operator="containsText" id="{427D251F-0824-4E53-88A6-603A145497F7}">
            <xm:f>NOT(ISERROR(SEARCH(Auxiliar!$B$22,I1044)))</xm:f>
            <xm:f>Auxiliar!$B$22</xm:f>
            <x14:dxf>
              <font>
                <b/>
                <i val="0"/>
                <color rgb="FFC00000"/>
              </font>
              <fill>
                <patternFill>
                  <bgColor theme="4" tint="0.79998168889431442"/>
                </patternFill>
              </fill>
            </x14:dxf>
          </x14:cfRule>
          <x14:cfRule type="containsText" priority="107" operator="containsText" id="{9DB64099-5225-4550-B7FC-19C28A704139}">
            <xm:f>NOT(ISERROR(SEARCH(Auxiliar!$B$19,I1044)))</xm:f>
            <xm:f>Auxiliar!$B$19</xm:f>
            <x14:dxf>
              <font>
                <b/>
                <i val="0"/>
                <color theme="9" tint="-0.499984740745262"/>
              </font>
              <fill>
                <patternFill>
                  <bgColor theme="9" tint="0.79998168889431442"/>
                </patternFill>
              </fill>
            </x14:dxf>
          </x14:cfRule>
          <x14:cfRule type="containsText" priority="108" operator="containsText" id="{6A09B534-5CA6-4295-A2FF-118334840F06}">
            <xm:f>NOT(ISERROR(SEARCH(Auxiliar!$B$16,I1044)))</xm:f>
            <xm:f>Auxiliar!$B$16</xm:f>
            <x14:dxf>
              <font>
                <b/>
                <i val="0"/>
                <color theme="7"/>
              </font>
              <fill>
                <patternFill>
                  <bgColor theme="7" tint="0.79998168889431442"/>
                </patternFill>
              </fill>
            </x14:dxf>
          </x14:cfRule>
          <xm:sqref>I1044</xm:sqref>
        </x14:conditionalFormatting>
        <x14:conditionalFormatting xmlns:xm="http://schemas.microsoft.com/office/excel/2006/main">
          <x14:cfRule type="containsText" priority="85" operator="containsText" id="{48CB0D02-4A5A-4247-9E89-8594088F8E5D}">
            <xm:f>NOT(ISERROR(SEARCH(Auxiliar!$B$21,I1041)))</xm:f>
            <xm:f>Auxiliar!$B$21</xm:f>
            <x14:dxf>
              <font>
                <b/>
                <i val="0"/>
                <color rgb="FFFFC000"/>
              </font>
              <fill>
                <patternFill>
                  <bgColor theme="9" tint="0.59996337778862885"/>
                </patternFill>
              </fill>
            </x14:dxf>
          </x14:cfRule>
          <x14:cfRule type="cellIs" priority="86" operator="equal" id="{90777729-E123-42AF-B088-8D59AC8EDAC9}">
            <xm:f>Auxiliar!$B$24</xm:f>
            <x14:dxf>
              <font>
                <b/>
                <i val="0"/>
                <color theme="1"/>
              </font>
              <fill>
                <patternFill patternType="darkUp">
                  <bgColor theme="0"/>
                </patternFill>
              </fill>
            </x14:dxf>
          </x14:cfRule>
          <x14:cfRule type="cellIs" priority="87" operator="equal" id="{7BF2EB0B-820A-43F2-B496-CCC82775BD7D}">
            <xm:f>Auxiliar!$B$18</xm:f>
            <x14:dxf>
              <font>
                <b/>
                <i val="0"/>
                <color theme="0" tint="-0.499984740745262"/>
              </font>
              <fill>
                <patternFill>
                  <bgColor theme="0" tint="-4.9989318521683403E-2"/>
                </patternFill>
              </fill>
            </x14:dxf>
          </x14:cfRule>
          <x14:cfRule type="containsText" priority="88" operator="containsText" id="{C14F2859-D227-41F7-B38E-9353C95D9521}">
            <xm:f>NOT(ISERROR(SEARCH(Auxiliar!$B$22,I1041)))</xm:f>
            <xm:f>Auxiliar!$B$22</xm:f>
            <x14:dxf>
              <font>
                <b/>
                <i val="0"/>
                <color rgb="FFC00000"/>
              </font>
              <fill>
                <patternFill>
                  <bgColor theme="4" tint="0.79998168889431442"/>
                </patternFill>
              </fill>
            </x14:dxf>
          </x14:cfRule>
          <x14:cfRule type="containsText" priority="89" operator="containsText" id="{9CC2534D-F960-49A7-A4F8-6808FF5C8371}">
            <xm:f>NOT(ISERROR(SEARCH(Auxiliar!$B$19,I1041)))</xm:f>
            <xm:f>Auxiliar!$B$19</xm:f>
            <x14:dxf>
              <font>
                <b/>
                <i val="0"/>
                <color theme="9" tint="-0.499984740745262"/>
              </font>
              <fill>
                <patternFill>
                  <bgColor theme="9" tint="0.79998168889431442"/>
                </patternFill>
              </fill>
            </x14:dxf>
          </x14:cfRule>
          <x14:cfRule type="containsText" priority="90" operator="containsText" id="{6CC0A075-18D8-4A7C-B2A0-2AC275ACF2A4}">
            <xm:f>NOT(ISERROR(SEARCH(Auxiliar!$B$16,I1041)))</xm:f>
            <xm:f>Auxiliar!$B$16</xm:f>
            <x14:dxf>
              <font>
                <b/>
                <i val="0"/>
                <color theme="7"/>
              </font>
              <fill>
                <patternFill>
                  <bgColor theme="7" tint="0.79998168889431442"/>
                </patternFill>
              </fill>
            </x14:dxf>
          </x14:cfRule>
          <xm:sqref>I1041</xm:sqref>
        </x14:conditionalFormatting>
        <x14:conditionalFormatting xmlns:xm="http://schemas.microsoft.com/office/excel/2006/main">
          <x14:cfRule type="containsText" priority="79" operator="containsText" id="{D819C74F-6C6D-4453-9084-22C390FF804B}">
            <xm:f>NOT(ISERROR(SEARCH(Auxiliar!$B$21,I1040)))</xm:f>
            <xm:f>Auxiliar!$B$21</xm:f>
            <x14:dxf>
              <font>
                <b/>
                <i val="0"/>
                <color rgb="FFFFC000"/>
              </font>
              <fill>
                <patternFill>
                  <bgColor theme="9" tint="0.59996337778862885"/>
                </patternFill>
              </fill>
            </x14:dxf>
          </x14:cfRule>
          <x14:cfRule type="cellIs" priority="80" operator="equal" id="{916A88AB-9A33-488F-86D2-12D7EEE5FBA3}">
            <xm:f>Auxiliar!$B$24</xm:f>
            <x14:dxf>
              <font>
                <b/>
                <i val="0"/>
                <color theme="1"/>
              </font>
              <fill>
                <patternFill patternType="darkUp">
                  <bgColor theme="0"/>
                </patternFill>
              </fill>
            </x14:dxf>
          </x14:cfRule>
          <x14:cfRule type="cellIs" priority="81" operator="equal" id="{6927D6FD-338B-45C6-B330-96E382FC3E0A}">
            <xm:f>Auxiliar!$B$18</xm:f>
            <x14:dxf>
              <font>
                <b/>
                <i val="0"/>
                <color theme="0" tint="-0.499984740745262"/>
              </font>
              <fill>
                <patternFill>
                  <bgColor theme="0" tint="-4.9989318521683403E-2"/>
                </patternFill>
              </fill>
            </x14:dxf>
          </x14:cfRule>
          <x14:cfRule type="containsText" priority="82" operator="containsText" id="{B9BAC91A-ABD8-47B0-BCF4-4649255119CD}">
            <xm:f>NOT(ISERROR(SEARCH(Auxiliar!$B$22,I1040)))</xm:f>
            <xm:f>Auxiliar!$B$22</xm:f>
            <x14:dxf>
              <font>
                <b/>
                <i val="0"/>
                <color rgb="FFC00000"/>
              </font>
              <fill>
                <patternFill>
                  <bgColor theme="4" tint="0.79998168889431442"/>
                </patternFill>
              </fill>
            </x14:dxf>
          </x14:cfRule>
          <x14:cfRule type="containsText" priority="83" operator="containsText" id="{5A241A86-8BF1-4A23-B7A9-5A4D7834967D}">
            <xm:f>NOT(ISERROR(SEARCH(Auxiliar!$B$19,I1040)))</xm:f>
            <xm:f>Auxiliar!$B$19</xm:f>
            <x14:dxf>
              <font>
                <b/>
                <i val="0"/>
                <color theme="9" tint="-0.499984740745262"/>
              </font>
              <fill>
                <patternFill>
                  <bgColor theme="9" tint="0.79998168889431442"/>
                </patternFill>
              </fill>
            </x14:dxf>
          </x14:cfRule>
          <x14:cfRule type="containsText" priority="84" operator="containsText" id="{D49F48D4-3510-4A40-8854-0270AEDC9B5B}">
            <xm:f>NOT(ISERROR(SEARCH(Auxiliar!$B$16,I1040)))</xm:f>
            <xm:f>Auxiliar!$B$16</xm:f>
            <x14:dxf>
              <font>
                <b/>
                <i val="0"/>
                <color theme="7"/>
              </font>
              <fill>
                <patternFill>
                  <bgColor theme="7" tint="0.79998168889431442"/>
                </patternFill>
              </fill>
            </x14:dxf>
          </x14:cfRule>
          <xm:sqref>I1040</xm:sqref>
        </x14:conditionalFormatting>
        <x14:conditionalFormatting xmlns:xm="http://schemas.microsoft.com/office/excel/2006/main">
          <x14:cfRule type="containsText" priority="73" operator="containsText" id="{E2D00BAB-5352-4F99-A374-E2C4C5C8F448}">
            <xm:f>NOT(ISERROR(SEARCH(Auxiliar!$B$21,I1039)))</xm:f>
            <xm:f>Auxiliar!$B$21</xm:f>
            <x14:dxf>
              <font>
                <b/>
                <i val="0"/>
                <color rgb="FFFFC000"/>
              </font>
              <fill>
                <patternFill>
                  <bgColor theme="9" tint="0.59996337778862885"/>
                </patternFill>
              </fill>
            </x14:dxf>
          </x14:cfRule>
          <x14:cfRule type="cellIs" priority="74" operator="equal" id="{095B7126-BB2A-4CDA-A857-BBF4129E19E3}">
            <xm:f>Auxiliar!$B$24</xm:f>
            <x14:dxf>
              <font>
                <b/>
                <i val="0"/>
                <color theme="1"/>
              </font>
              <fill>
                <patternFill patternType="darkUp">
                  <bgColor theme="0"/>
                </patternFill>
              </fill>
            </x14:dxf>
          </x14:cfRule>
          <x14:cfRule type="cellIs" priority="75" operator="equal" id="{F4F2B610-A724-483A-ACEC-D84AF4965B37}">
            <xm:f>Auxiliar!$B$18</xm:f>
            <x14:dxf>
              <font>
                <b/>
                <i val="0"/>
                <color theme="0" tint="-0.499984740745262"/>
              </font>
              <fill>
                <patternFill>
                  <bgColor theme="0" tint="-4.9989318521683403E-2"/>
                </patternFill>
              </fill>
            </x14:dxf>
          </x14:cfRule>
          <x14:cfRule type="containsText" priority="76" operator="containsText" id="{5DF0A235-3877-4550-B29A-ECDB1648AC39}">
            <xm:f>NOT(ISERROR(SEARCH(Auxiliar!$B$22,I1039)))</xm:f>
            <xm:f>Auxiliar!$B$22</xm:f>
            <x14:dxf>
              <font>
                <b/>
                <i val="0"/>
                <color rgb="FFC00000"/>
              </font>
              <fill>
                <patternFill>
                  <bgColor theme="4" tint="0.79998168889431442"/>
                </patternFill>
              </fill>
            </x14:dxf>
          </x14:cfRule>
          <x14:cfRule type="containsText" priority="77" operator="containsText" id="{AA740BC1-0D09-4033-B9C3-1368752F862D}">
            <xm:f>NOT(ISERROR(SEARCH(Auxiliar!$B$19,I1039)))</xm:f>
            <xm:f>Auxiliar!$B$19</xm:f>
            <x14:dxf>
              <font>
                <b/>
                <i val="0"/>
                <color theme="9" tint="-0.499984740745262"/>
              </font>
              <fill>
                <patternFill>
                  <bgColor theme="9" tint="0.79998168889431442"/>
                </patternFill>
              </fill>
            </x14:dxf>
          </x14:cfRule>
          <x14:cfRule type="containsText" priority="78" operator="containsText" id="{24F7B211-3646-4240-A69A-4EE56C064097}">
            <xm:f>NOT(ISERROR(SEARCH(Auxiliar!$B$16,I1039)))</xm:f>
            <xm:f>Auxiliar!$B$16</xm:f>
            <x14:dxf>
              <font>
                <b/>
                <i val="0"/>
                <color theme="7"/>
              </font>
              <fill>
                <patternFill>
                  <bgColor theme="7" tint="0.79998168889431442"/>
                </patternFill>
              </fill>
            </x14:dxf>
          </x14:cfRule>
          <xm:sqref>I1039</xm:sqref>
        </x14:conditionalFormatting>
        <x14:conditionalFormatting xmlns:xm="http://schemas.microsoft.com/office/excel/2006/main">
          <x14:cfRule type="containsText" priority="67" operator="containsText" id="{177E492B-856B-4456-AD15-C90C7EDE237D}">
            <xm:f>NOT(ISERROR(SEARCH(Auxiliar!$B$21,I1038)))</xm:f>
            <xm:f>Auxiliar!$B$21</xm:f>
            <x14:dxf>
              <font>
                <b/>
                <i val="0"/>
                <color rgb="FFFFC000"/>
              </font>
              <fill>
                <patternFill>
                  <bgColor theme="9" tint="0.59996337778862885"/>
                </patternFill>
              </fill>
            </x14:dxf>
          </x14:cfRule>
          <x14:cfRule type="cellIs" priority="68" operator="equal" id="{7AC65416-A6A0-4D1B-804D-7F27273670F0}">
            <xm:f>Auxiliar!$B$24</xm:f>
            <x14:dxf>
              <font>
                <b/>
                <i val="0"/>
                <color theme="1"/>
              </font>
              <fill>
                <patternFill patternType="darkUp">
                  <bgColor theme="0"/>
                </patternFill>
              </fill>
            </x14:dxf>
          </x14:cfRule>
          <x14:cfRule type="cellIs" priority="69" operator="equal" id="{EAD04A92-0A1B-4AC7-A3C7-4D19C97FF11E}">
            <xm:f>Auxiliar!$B$18</xm:f>
            <x14:dxf>
              <font>
                <b/>
                <i val="0"/>
                <color theme="0" tint="-0.499984740745262"/>
              </font>
              <fill>
                <patternFill>
                  <bgColor theme="0" tint="-4.9989318521683403E-2"/>
                </patternFill>
              </fill>
            </x14:dxf>
          </x14:cfRule>
          <x14:cfRule type="containsText" priority="70" operator="containsText" id="{6542F49D-D3BD-417E-8CF0-73162C732C10}">
            <xm:f>NOT(ISERROR(SEARCH(Auxiliar!$B$22,I1038)))</xm:f>
            <xm:f>Auxiliar!$B$22</xm:f>
            <x14:dxf>
              <font>
                <b/>
                <i val="0"/>
                <color rgb="FFC00000"/>
              </font>
              <fill>
                <patternFill>
                  <bgColor theme="4" tint="0.79998168889431442"/>
                </patternFill>
              </fill>
            </x14:dxf>
          </x14:cfRule>
          <x14:cfRule type="containsText" priority="71" operator="containsText" id="{7909CD7C-C4E9-4F6B-AD18-812D9A6D8D86}">
            <xm:f>NOT(ISERROR(SEARCH(Auxiliar!$B$19,I1038)))</xm:f>
            <xm:f>Auxiliar!$B$19</xm:f>
            <x14:dxf>
              <font>
                <b/>
                <i val="0"/>
                <color theme="9" tint="-0.499984740745262"/>
              </font>
              <fill>
                <patternFill>
                  <bgColor theme="9" tint="0.79998168889431442"/>
                </patternFill>
              </fill>
            </x14:dxf>
          </x14:cfRule>
          <x14:cfRule type="containsText" priority="72" operator="containsText" id="{08CCBAE3-9D56-4A03-8FDC-CDAB4161998D}">
            <xm:f>NOT(ISERROR(SEARCH(Auxiliar!$B$16,I1038)))</xm:f>
            <xm:f>Auxiliar!$B$16</xm:f>
            <x14:dxf>
              <font>
                <b/>
                <i val="0"/>
                <color theme="7"/>
              </font>
              <fill>
                <patternFill>
                  <bgColor theme="7" tint="0.79998168889431442"/>
                </patternFill>
              </fill>
            </x14:dxf>
          </x14:cfRule>
          <xm:sqref>I1038</xm:sqref>
        </x14:conditionalFormatting>
        <x14:conditionalFormatting xmlns:xm="http://schemas.microsoft.com/office/excel/2006/main">
          <x14:cfRule type="containsText" priority="61" operator="containsText" id="{3293F7E4-386A-4DE8-9F4B-9F62FE1026F7}">
            <xm:f>NOT(ISERROR(SEARCH(Auxiliar!$B$21,I1037)))</xm:f>
            <xm:f>Auxiliar!$B$21</xm:f>
            <x14:dxf>
              <font>
                <b/>
                <i val="0"/>
                <color rgb="FFFFC000"/>
              </font>
              <fill>
                <patternFill>
                  <bgColor theme="9" tint="0.59996337778862885"/>
                </patternFill>
              </fill>
            </x14:dxf>
          </x14:cfRule>
          <x14:cfRule type="cellIs" priority="62" operator="equal" id="{E09D99E2-D90B-4DF5-9C35-D4A84D9F4493}">
            <xm:f>Auxiliar!$B$24</xm:f>
            <x14:dxf>
              <font>
                <b/>
                <i val="0"/>
                <color theme="1"/>
              </font>
              <fill>
                <patternFill patternType="darkUp">
                  <bgColor theme="0"/>
                </patternFill>
              </fill>
            </x14:dxf>
          </x14:cfRule>
          <x14:cfRule type="cellIs" priority="63" operator="equal" id="{95D5CB0D-1E84-42ED-A1DD-F256591D12A2}">
            <xm:f>Auxiliar!$B$18</xm:f>
            <x14:dxf>
              <font>
                <b/>
                <i val="0"/>
                <color theme="0" tint="-0.499984740745262"/>
              </font>
              <fill>
                <patternFill>
                  <bgColor theme="0" tint="-4.9989318521683403E-2"/>
                </patternFill>
              </fill>
            </x14:dxf>
          </x14:cfRule>
          <x14:cfRule type="containsText" priority="64" operator="containsText" id="{C1DE7166-6758-43AF-8BFD-50D3C3ABFC69}">
            <xm:f>NOT(ISERROR(SEARCH(Auxiliar!$B$22,I1037)))</xm:f>
            <xm:f>Auxiliar!$B$22</xm:f>
            <x14:dxf>
              <font>
                <b/>
                <i val="0"/>
                <color rgb="FFC00000"/>
              </font>
              <fill>
                <patternFill>
                  <bgColor theme="4" tint="0.79998168889431442"/>
                </patternFill>
              </fill>
            </x14:dxf>
          </x14:cfRule>
          <x14:cfRule type="containsText" priority="65" operator="containsText" id="{C4F23C9B-04DE-4684-8E5F-CCBB008A03E7}">
            <xm:f>NOT(ISERROR(SEARCH(Auxiliar!$B$19,I1037)))</xm:f>
            <xm:f>Auxiliar!$B$19</xm:f>
            <x14:dxf>
              <font>
                <b/>
                <i val="0"/>
                <color theme="9" tint="-0.499984740745262"/>
              </font>
              <fill>
                <patternFill>
                  <bgColor theme="9" tint="0.79998168889431442"/>
                </patternFill>
              </fill>
            </x14:dxf>
          </x14:cfRule>
          <x14:cfRule type="containsText" priority="66" operator="containsText" id="{7120BBF1-D452-442D-A40A-6A25CF66E977}">
            <xm:f>NOT(ISERROR(SEARCH(Auxiliar!$B$16,I1037)))</xm:f>
            <xm:f>Auxiliar!$B$16</xm:f>
            <x14:dxf>
              <font>
                <b/>
                <i val="0"/>
                <color theme="7"/>
              </font>
              <fill>
                <patternFill>
                  <bgColor theme="7" tint="0.79998168889431442"/>
                </patternFill>
              </fill>
            </x14:dxf>
          </x14:cfRule>
          <xm:sqref>I1037</xm:sqref>
        </x14:conditionalFormatting>
        <x14:conditionalFormatting xmlns:xm="http://schemas.microsoft.com/office/excel/2006/main">
          <x14:cfRule type="containsText" priority="55" operator="containsText" id="{87CBBA2B-1ABD-44CC-B5AA-F3C4E2973381}">
            <xm:f>NOT(ISERROR(SEARCH(Auxiliar!$B$21,I1036)))</xm:f>
            <xm:f>Auxiliar!$B$21</xm:f>
            <x14:dxf>
              <font>
                <b/>
                <i val="0"/>
                <color rgb="FFFFC000"/>
              </font>
              <fill>
                <patternFill>
                  <bgColor theme="9" tint="0.59996337778862885"/>
                </patternFill>
              </fill>
            </x14:dxf>
          </x14:cfRule>
          <x14:cfRule type="cellIs" priority="56" operator="equal" id="{4139ED38-1147-47BE-8FF8-872F1FBFFEB9}">
            <xm:f>Auxiliar!$B$24</xm:f>
            <x14:dxf>
              <font>
                <b/>
                <i val="0"/>
                <color theme="1"/>
              </font>
              <fill>
                <patternFill patternType="darkUp">
                  <bgColor theme="0"/>
                </patternFill>
              </fill>
            </x14:dxf>
          </x14:cfRule>
          <x14:cfRule type="cellIs" priority="57" operator="equal" id="{3E7A4E3A-7033-47DA-9FC5-F3103A9E8638}">
            <xm:f>Auxiliar!$B$18</xm:f>
            <x14:dxf>
              <font>
                <b/>
                <i val="0"/>
                <color theme="0" tint="-0.499984740745262"/>
              </font>
              <fill>
                <patternFill>
                  <bgColor theme="0" tint="-4.9989318521683403E-2"/>
                </patternFill>
              </fill>
            </x14:dxf>
          </x14:cfRule>
          <x14:cfRule type="containsText" priority="58" operator="containsText" id="{24E8DDB6-6C27-47FF-8956-659C31E51960}">
            <xm:f>NOT(ISERROR(SEARCH(Auxiliar!$B$22,I1036)))</xm:f>
            <xm:f>Auxiliar!$B$22</xm:f>
            <x14:dxf>
              <font>
                <b/>
                <i val="0"/>
                <color rgb="FFC00000"/>
              </font>
              <fill>
                <patternFill>
                  <bgColor theme="4" tint="0.79998168889431442"/>
                </patternFill>
              </fill>
            </x14:dxf>
          </x14:cfRule>
          <x14:cfRule type="containsText" priority="59" operator="containsText" id="{581AF0C4-0F15-425C-8773-9A80A6890174}">
            <xm:f>NOT(ISERROR(SEARCH(Auxiliar!$B$19,I1036)))</xm:f>
            <xm:f>Auxiliar!$B$19</xm:f>
            <x14:dxf>
              <font>
                <b/>
                <i val="0"/>
                <color theme="9" tint="-0.499984740745262"/>
              </font>
              <fill>
                <patternFill>
                  <bgColor theme="9" tint="0.79998168889431442"/>
                </patternFill>
              </fill>
            </x14:dxf>
          </x14:cfRule>
          <x14:cfRule type="containsText" priority="60" operator="containsText" id="{D9AC93EE-890E-4C73-9417-BD865F4D5B24}">
            <xm:f>NOT(ISERROR(SEARCH(Auxiliar!$B$16,I1036)))</xm:f>
            <xm:f>Auxiliar!$B$16</xm:f>
            <x14:dxf>
              <font>
                <b/>
                <i val="0"/>
                <color theme="7"/>
              </font>
              <fill>
                <patternFill>
                  <bgColor theme="7" tint="0.79998168889431442"/>
                </patternFill>
              </fill>
            </x14:dxf>
          </x14:cfRule>
          <xm:sqref>I1036</xm:sqref>
        </x14:conditionalFormatting>
        <x14:conditionalFormatting xmlns:xm="http://schemas.microsoft.com/office/excel/2006/main">
          <x14:cfRule type="containsText" priority="49" operator="containsText" id="{B46AA991-6D81-402B-AB54-1B3E7B8E670E}">
            <xm:f>NOT(ISERROR(SEARCH(Auxiliar!$B$21,I1035)))</xm:f>
            <xm:f>Auxiliar!$B$21</xm:f>
            <x14:dxf>
              <font>
                <b/>
                <i val="0"/>
                <color rgb="FFFFC000"/>
              </font>
              <fill>
                <patternFill>
                  <bgColor theme="9" tint="0.59996337778862885"/>
                </patternFill>
              </fill>
            </x14:dxf>
          </x14:cfRule>
          <x14:cfRule type="cellIs" priority="50" operator="equal" id="{8767E61C-2200-4387-AF41-E5EEAF1323EA}">
            <xm:f>Auxiliar!$B$24</xm:f>
            <x14:dxf>
              <font>
                <b/>
                <i val="0"/>
                <color theme="1"/>
              </font>
              <fill>
                <patternFill patternType="darkUp">
                  <bgColor theme="0"/>
                </patternFill>
              </fill>
            </x14:dxf>
          </x14:cfRule>
          <x14:cfRule type="cellIs" priority="51" operator="equal" id="{624743EC-EEEB-40C5-8321-217DB9B4071A}">
            <xm:f>Auxiliar!$B$18</xm:f>
            <x14:dxf>
              <font>
                <b/>
                <i val="0"/>
                <color theme="0" tint="-0.499984740745262"/>
              </font>
              <fill>
                <patternFill>
                  <bgColor theme="0" tint="-4.9989318521683403E-2"/>
                </patternFill>
              </fill>
            </x14:dxf>
          </x14:cfRule>
          <x14:cfRule type="containsText" priority="52" operator="containsText" id="{DE0A4BEF-F741-476A-836C-8C8028491B2D}">
            <xm:f>NOT(ISERROR(SEARCH(Auxiliar!$B$22,I1035)))</xm:f>
            <xm:f>Auxiliar!$B$22</xm:f>
            <x14:dxf>
              <font>
                <b/>
                <i val="0"/>
                <color rgb="FFC00000"/>
              </font>
              <fill>
                <patternFill>
                  <bgColor theme="4" tint="0.79998168889431442"/>
                </patternFill>
              </fill>
            </x14:dxf>
          </x14:cfRule>
          <x14:cfRule type="containsText" priority="53" operator="containsText" id="{61CAE7F8-3693-4CA9-A842-9CA3921EFC05}">
            <xm:f>NOT(ISERROR(SEARCH(Auxiliar!$B$19,I1035)))</xm:f>
            <xm:f>Auxiliar!$B$19</xm:f>
            <x14:dxf>
              <font>
                <b/>
                <i val="0"/>
                <color theme="9" tint="-0.499984740745262"/>
              </font>
              <fill>
                <patternFill>
                  <bgColor theme="9" tint="0.79998168889431442"/>
                </patternFill>
              </fill>
            </x14:dxf>
          </x14:cfRule>
          <x14:cfRule type="containsText" priority="54" operator="containsText" id="{36DE90B5-44FF-4878-8094-FBB5308220B4}">
            <xm:f>NOT(ISERROR(SEARCH(Auxiliar!$B$16,I1035)))</xm:f>
            <xm:f>Auxiliar!$B$16</xm:f>
            <x14:dxf>
              <font>
                <b/>
                <i val="0"/>
                <color theme="7"/>
              </font>
              <fill>
                <patternFill>
                  <bgColor theme="7" tint="0.79998168889431442"/>
                </patternFill>
              </fill>
            </x14:dxf>
          </x14:cfRule>
          <xm:sqref>I1035</xm:sqref>
        </x14:conditionalFormatting>
        <x14:conditionalFormatting xmlns:xm="http://schemas.microsoft.com/office/excel/2006/main">
          <x14:cfRule type="containsText" priority="43" operator="containsText" id="{AED07FC1-74A5-44C2-A290-0CF0B8260910}">
            <xm:f>NOT(ISERROR(SEARCH(Auxiliar!$B$21,I1033)))</xm:f>
            <xm:f>Auxiliar!$B$21</xm:f>
            <x14:dxf>
              <font>
                <b/>
                <i val="0"/>
                <color rgb="FFFFC000"/>
              </font>
              <fill>
                <patternFill>
                  <bgColor theme="9" tint="0.59996337778862885"/>
                </patternFill>
              </fill>
            </x14:dxf>
          </x14:cfRule>
          <x14:cfRule type="cellIs" priority="44" operator="equal" id="{C2539A06-BA1C-4AB2-9BA8-CD4F023F7BA7}">
            <xm:f>Auxiliar!$B$24</xm:f>
            <x14:dxf>
              <font>
                <b/>
                <i val="0"/>
                <color theme="1"/>
              </font>
              <fill>
                <patternFill patternType="darkUp">
                  <bgColor theme="0"/>
                </patternFill>
              </fill>
            </x14:dxf>
          </x14:cfRule>
          <x14:cfRule type="cellIs" priority="45" operator="equal" id="{5EC15C6F-872C-4113-A0BC-A44FC3D5A1EB}">
            <xm:f>Auxiliar!$B$18</xm:f>
            <x14:dxf>
              <font>
                <b/>
                <i val="0"/>
                <color theme="0" tint="-0.499984740745262"/>
              </font>
              <fill>
                <patternFill>
                  <bgColor theme="0" tint="-4.9989318521683403E-2"/>
                </patternFill>
              </fill>
            </x14:dxf>
          </x14:cfRule>
          <x14:cfRule type="containsText" priority="46" operator="containsText" id="{F53415AD-1213-42B7-A561-ADA6A7E3DAA2}">
            <xm:f>NOT(ISERROR(SEARCH(Auxiliar!$B$22,I1033)))</xm:f>
            <xm:f>Auxiliar!$B$22</xm:f>
            <x14:dxf>
              <font>
                <b/>
                <i val="0"/>
                <color rgb="FFC00000"/>
              </font>
              <fill>
                <patternFill>
                  <bgColor theme="4" tint="0.79998168889431442"/>
                </patternFill>
              </fill>
            </x14:dxf>
          </x14:cfRule>
          <x14:cfRule type="containsText" priority="47" operator="containsText" id="{E417421E-7B01-481F-9D73-954F80B72D49}">
            <xm:f>NOT(ISERROR(SEARCH(Auxiliar!$B$19,I1033)))</xm:f>
            <xm:f>Auxiliar!$B$19</xm:f>
            <x14:dxf>
              <font>
                <b/>
                <i val="0"/>
                <color theme="9" tint="-0.499984740745262"/>
              </font>
              <fill>
                <patternFill>
                  <bgColor theme="9" tint="0.79998168889431442"/>
                </patternFill>
              </fill>
            </x14:dxf>
          </x14:cfRule>
          <x14:cfRule type="containsText" priority="48" operator="containsText" id="{61D49F3E-2D10-4FB8-829B-FAADDC471118}">
            <xm:f>NOT(ISERROR(SEARCH(Auxiliar!$B$16,I1033)))</xm:f>
            <xm:f>Auxiliar!$B$16</xm:f>
            <x14:dxf>
              <font>
                <b/>
                <i val="0"/>
                <color theme="7"/>
              </font>
              <fill>
                <patternFill>
                  <bgColor theme="7" tint="0.79998168889431442"/>
                </patternFill>
              </fill>
            </x14:dxf>
          </x14:cfRule>
          <xm:sqref>I1033</xm:sqref>
        </x14:conditionalFormatting>
        <x14:conditionalFormatting xmlns:xm="http://schemas.microsoft.com/office/excel/2006/main">
          <x14:cfRule type="containsText" priority="37" operator="containsText" id="{F1BC54AE-51A3-4C01-823E-5349C443B223}">
            <xm:f>NOT(ISERROR(SEARCH(Auxiliar!$B$21,I1042)))</xm:f>
            <xm:f>Auxiliar!$B$21</xm:f>
            <x14:dxf>
              <font>
                <b/>
                <i val="0"/>
                <color rgb="FFFFC000"/>
              </font>
              <fill>
                <patternFill>
                  <bgColor theme="9" tint="0.59996337778862885"/>
                </patternFill>
              </fill>
            </x14:dxf>
          </x14:cfRule>
          <x14:cfRule type="cellIs" priority="38" operator="equal" id="{7CFAC877-EEBE-45A3-87E1-504468C4CF0D}">
            <xm:f>Auxiliar!$B$24</xm:f>
            <x14:dxf>
              <font>
                <b/>
                <i val="0"/>
                <color theme="1"/>
              </font>
              <fill>
                <patternFill patternType="darkUp">
                  <bgColor theme="0"/>
                </patternFill>
              </fill>
            </x14:dxf>
          </x14:cfRule>
          <x14:cfRule type="cellIs" priority="39" operator="equal" id="{D8490DB4-29EB-4AF4-92A1-8D1B4CA48C07}">
            <xm:f>Auxiliar!$B$18</xm:f>
            <x14:dxf>
              <font>
                <b/>
                <i val="0"/>
                <color theme="0" tint="-0.499984740745262"/>
              </font>
              <fill>
                <patternFill>
                  <bgColor theme="0" tint="-4.9989318521683403E-2"/>
                </patternFill>
              </fill>
            </x14:dxf>
          </x14:cfRule>
          <x14:cfRule type="containsText" priority="40" operator="containsText" id="{D3F73ADA-ED8E-4B1A-ABFB-1A0C276279A5}">
            <xm:f>NOT(ISERROR(SEARCH(Auxiliar!$B$22,I1042)))</xm:f>
            <xm:f>Auxiliar!$B$22</xm:f>
            <x14:dxf>
              <font>
                <b/>
                <i val="0"/>
                <color rgb="FFC00000"/>
              </font>
              <fill>
                <patternFill>
                  <bgColor theme="4" tint="0.79998168889431442"/>
                </patternFill>
              </fill>
            </x14:dxf>
          </x14:cfRule>
          <x14:cfRule type="containsText" priority="41" operator="containsText" id="{B79D3DC6-3BE0-462A-BD02-0D7522D964AB}">
            <xm:f>NOT(ISERROR(SEARCH(Auxiliar!$B$19,I1042)))</xm:f>
            <xm:f>Auxiliar!$B$19</xm:f>
            <x14:dxf>
              <font>
                <b/>
                <i val="0"/>
                <color theme="9" tint="-0.499984740745262"/>
              </font>
              <fill>
                <patternFill>
                  <bgColor theme="9" tint="0.79998168889431442"/>
                </patternFill>
              </fill>
            </x14:dxf>
          </x14:cfRule>
          <x14:cfRule type="containsText" priority="42" operator="containsText" id="{80CC6A5E-DA19-429F-A3A2-FFFC43F8566B}">
            <xm:f>NOT(ISERROR(SEARCH(Auxiliar!$B$16,I1042)))</xm:f>
            <xm:f>Auxiliar!$B$16</xm:f>
            <x14:dxf>
              <font>
                <b/>
                <i val="0"/>
                <color theme="7"/>
              </font>
              <fill>
                <patternFill>
                  <bgColor theme="7" tint="0.79998168889431442"/>
                </patternFill>
              </fill>
            </x14:dxf>
          </x14:cfRule>
          <xm:sqref>I1042</xm:sqref>
        </x14:conditionalFormatting>
        <x14:conditionalFormatting xmlns:xm="http://schemas.microsoft.com/office/excel/2006/main">
          <x14:cfRule type="containsText" priority="31" operator="containsText" id="{20A563A9-45C9-4AC0-A9D0-E0525C5783FD}">
            <xm:f>NOT(ISERROR(SEARCH(Auxiliar!$B$21,I1043)))</xm:f>
            <xm:f>Auxiliar!$B$21</xm:f>
            <x14:dxf>
              <font>
                <b/>
                <i val="0"/>
                <color rgb="FFFFC000"/>
              </font>
              <fill>
                <patternFill>
                  <bgColor theme="9" tint="0.59996337778862885"/>
                </patternFill>
              </fill>
            </x14:dxf>
          </x14:cfRule>
          <x14:cfRule type="cellIs" priority="32" operator="equal" id="{BD43A748-F00C-4772-938B-9714A9B76740}">
            <xm:f>Auxiliar!$B$24</xm:f>
            <x14:dxf>
              <font>
                <b/>
                <i val="0"/>
                <color theme="1"/>
              </font>
              <fill>
                <patternFill patternType="darkUp">
                  <bgColor theme="0"/>
                </patternFill>
              </fill>
            </x14:dxf>
          </x14:cfRule>
          <x14:cfRule type="cellIs" priority="33" operator="equal" id="{E6B33A13-E435-4B24-A09D-50CAD4AA2060}">
            <xm:f>Auxiliar!$B$18</xm:f>
            <x14:dxf>
              <font>
                <b/>
                <i val="0"/>
                <color theme="0" tint="-0.499984740745262"/>
              </font>
              <fill>
                <patternFill>
                  <bgColor theme="0" tint="-4.9989318521683403E-2"/>
                </patternFill>
              </fill>
            </x14:dxf>
          </x14:cfRule>
          <x14:cfRule type="containsText" priority="34" operator="containsText" id="{FEC0C11B-27F4-4A3D-B6F3-D2254B77BF0F}">
            <xm:f>NOT(ISERROR(SEARCH(Auxiliar!$B$22,I1043)))</xm:f>
            <xm:f>Auxiliar!$B$22</xm:f>
            <x14:dxf>
              <font>
                <b/>
                <i val="0"/>
                <color rgb="FFC00000"/>
              </font>
              <fill>
                <patternFill>
                  <bgColor theme="4" tint="0.79998168889431442"/>
                </patternFill>
              </fill>
            </x14:dxf>
          </x14:cfRule>
          <x14:cfRule type="containsText" priority="35" operator="containsText" id="{88C77595-181E-403C-B435-C743202C5BA0}">
            <xm:f>NOT(ISERROR(SEARCH(Auxiliar!$B$19,I1043)))</xm:f>
            <xm:f>Auxiliar!$B$19</xm:f>
            <x14:dxf>
              <font>
                <b/>
                <i val="0"/>
                <color theme="9" tint="-0.499984740745262"/>
              </font>
              <fill>
                <patternFill>
                  <bgColor theme="9" tint="0.79998168889431442"/>
                </patternFill>
              </fill>
            </x14:dxf>
          </x14:cfRule>
          <x14:cfRule type="containsText" priority="36" operator="containsText" id="{931B9BB8-74CD-4772-A6CC-E8DA1A3A130B}">
            <xm:f>NOT(ISERROR(SEARCH(Auxiliar!$B$16,I1043)))</xm:f>
            <xm:f>Auxiliar!$B$16</xm:f>
            <x14:dxf>
              <font>
                <b/>
                <i val="0"/>
                <color theme="7"/>
              </font>
              <fill>
                <patternFill>
                  <bgColor theme="7" tint="0.79998168889431442"/>
                </patternFill>
              </fill>
            </x14:dxf>
          </x14:cfRule>
          <xm:sqref>I1043</xm:sqref>
        </x14:conditionalFormatting>
        <x14:conditionalFormatting xmlns:xm="http://schemas.microsoft.com/office/excel/2006/main">
          <x14:cfRule type="containsText" priority="25" operator="containsText" id="{E7D2544B-50D8-4E1E-8EDB-978C1D5E3F3C}">
            <xm:f>NOT(ISERROR(SEARCH(Auxiliar!$B$21,I129)))</xm:f>
            <xm:f>Auxiliar!$B$21</xm:f>
            <x14:dxf>
              <font>
                <b/>
                <i val="0"/>
                <color rgb="FFFFC000"/>
              </font>
              <fill>
                <patternFill>
                  <bgColor theme="9" tint="0.59996337778862885"/>
                </patternFill>
              </fill>
            </x14:dxf>
          </x14:cfRule>
          <x14:cfRule type="cellIs" priority="26" operator="equal" id="{A090D0C9-FFD9-47CF-95FC-69638A92E77F}">
            <xm:f>Auxiliar!$B$24</xm:f>
            <x14:dxf>
              <font>
                <b/>
                <i val="0"/>
                <color theme="1"/>
              </font>
              <fill>
                <patternFill patternType="darkUp">
                  <bgColor theme="0"/>
                </patternFill>
              </fill>
            </x14:dxf>
          </x14:cfRule>
          <x14:cfRule type="cellIs" priority="27" operator="equal" id="{53CEB149-67FA-4F8E-B8E3-0C9AC4B55288}">
            <xm:f>Auxiliar!$B$18</xm:f>
            <x14:dxf>
              <font>
                <b/>
                <i val="0"/>
                <color theme="0" tint="-0.499984740745262"/>
              </font>
              <fill>
                <patternFill>
                  <bgColor theme="0" tint="-4.9989318521683403E-2"/>
                </patternFill>
              </fill>
            </x14:dxf>
          </x14:cfRule>
          <x14:cfRule type="containsText" priority="28" operator="containsText" id="{D8D59DC4-B8FB-4A98-8CB7-3B74599EB83C}">
            <xm:f>NOT(ISERROR(SEARCH(Auxiliar!$B$22,I129)))</xm:f>
            <xm:f>Auxiliar!$B$22</xm:f>
            <x14:dxf>
              <font>
                <b/>
                <i val="0"/>
                <color rgb="FFC00000"/>
              </font>
              <fill>
                <patternFill>
                  <bgColor theme="4" tint="0.79998168889431442"/>
                </patternFill>
              </fill>
            </x14:dxf>
          </x14:cfRule>
          <x14:cfRule type="containsText" priority="29" operator="containsText" id="{9F607D01-5983-4AAF-9AE1-607DA459B4C5}">
            <xm:f>NOT(ISERROR(SEARCH(Auxiliar!$B$19,I129)))</xm:f>
            <xm:f>Auxiliar!$B$19</xm:f>
            <x14:dxf>
              <font>
                <b/>
                <i val="0"/>
                <color theme="9" tint="-0.499984740745262"/>
              </font>
              <fill>
                <patternFill>
                  <bgColor theme="9" tint="0.79998168889431442"/>
                </patternFill>
              </fill>
            </x14:dxf>
          </x14:cfRule>
          <x14:cfRule type="containsText" priority="30" operator="containsText" id="{C76B5B10-D49E-499E-ADFB-176163556D4B}">
            <xm:f>NOT(ISERROR(SEARCH(Auxiliar!$B$16,I129)))</xm:f>
            <xm:f>Auxiliar!$B$16</xm:f>
            <x14:dxf>
              <font>
                <b/>
                <i val="0"/>
                <color theme="7"/>
              </font>
              <fill>
                <patternFill>
                  <bgColor theme="7" tint="0.79998168889431442"/>
                </patternFill>
              </fill>
            </x14:dxf>
          </x14:cfRule>
          <xm:sqref>I129</xm:sqref>
        </x14:conditionalFormatting>
        <x14:conditionalFormatting xmlns:xm="http://schemas.microsoft.com/office/excel/2006/main">
          <x14:cfRule type="containsText" priority="19" operator="containsText" id="{D0E3BE54-FC06-4A2D-BD47-D3AA1713C438}">
            <xm:f>NOT(ISERROR(SEARCH(Auxiliar!$B$21,I128)))</xm:f>
            <xm:f>Auxiliar!$B$21</xm:f>
            <x14:dxf>
              <font>
                <b/>
                <i val="0"/>
                <color rgb="FFFFC000"/>
              </font>
              <fill>
                <patternFill>
                  <bgColor theme="9" tint="0.59996337778862885"/>
                </patternFill>
              </fill>
            </x14:dxf>
          </x14:cfRule>
          <x14:cfRule type="cellIs" priority="20" operator="equal" id="{D219B9EB-7E6B-47B6-9965-44E82B49AB4E}">
            <xm:f>Auxiliar!$B$24</xm:f>
            <x14:dxf>
              <font>
                <b/>
                <i val="0"/>
                <color theme="1"/>
              </font>
              <fill>
                <patternFill patternType="darkUp">
                  <bgColor theme="0"/>
                </patternFill>
              </fill>
            </x14:dxf>
          </x14:cfRule>
          <x14:cfRule type="cellIs" priority="21" operator="equal" id="{34A28D6F-46F2-41F9-8FEF-9F23EB68DFEC}">
            <xm:f>Auxiliar!$B$18</xm:f>
            <x14:dxf>
              <font>
                <b/>
                <i val="0"/>
                <color theme="0" tint="-0.499984740745262"/>
              </font>
              <fill>
                <patternFill>
                  <bgColor theme="0" tint="-4.9989318521683403E-2"/>
                </patternFill>
              </fill>
            </x14:dxf>
          </x14:cfRule>
          <x14:cfRule type="containsText" priority="22" operator="containsText" id="{87345E00-4351-40EB-89D8-A4E43E05F4F9}">
            <xm:f>NOT(ISERROR(SEARCH(Auxiliar!$B$22,I128)))</xm:f>
            <xm:f>Auxiliar!$B$22</xm:f>
            <x14:dxf>
              <font>
                <b/>
                <i val="0"/>
                <color rgb="FFC00000"/>
              </font>
              <fill>
                <patternFill>
                  <bgColor theme="4" tint="0.79998168889431442"/>
                </patternFill>
              </fill>
            </x14:dxf>
          </x14:cfRule>
          <x14:cfRule type="containsText" priority="23" operator="containsText" id="{4E50154B-2CF3-4D3E-994F-94F4E1207CB7}">
            <xm:f>NOT(ISERROR(SEARCH(Auxiliar!$B$19,I128)))</xm:f>
            <xm:f>Auxiliar!$B$19</xm:f>
            <x14:dxf>
              <font>
                <b/>
                <i val="0"/>
                <color theme="9" tint="-0.499984740745262"/>
              </font>
              <fill>
                <patternFill>
                  <bgColor theme="9" tint="0.79998168889431442"/>
                </patternFill>
              </fill>
            </x14:dxf>
          </x14:cfRule>
          <x14:cfRule type="containsText" priority="24" operator="containsText" id="{F4AB5A84-95E7-476C-8681-4550E8BB997F}">
            <xm:f>NOT(ISERROR(SEARCH(Auxiliar!$B$16,I128)))</xm:f>
            <xm:f>Auxiliar!$B$16</xm:f>
            <x14:dxf>
              <font>
                <b/>
                <i val="0"/>
                <color theme="7"/>
              </font>
              <fill>
                <patternFill>
                  <bgColor theme="7" tint="0.79998168889431442"/>
                </patternFill>
              </fill>
            </x14:dxf>
          </x14:cfRule>
          <xm:sqref>I128</xm:sqref>
        </x14:conditionalFormatting>
        <x14:conditionalFormatting xmlns:xm="http://schemas.microsoft.com/office/excel/2006/main">
          <x14:cfRule type="containsText" priority="13" operator="containsText" id="{F0FC3167-D078-4732-B252-F6CF35A33118}">
            <xm:f>NOT(ISERROR(SEARCH(Auxiliar!$B$21,I127)))</xm:f>
            <xm:f>Auxiliar!$B$21</xm:f>
            <x14:dxf>
              <font>
                <b/>
                <i val="0"/>
                <color rgb="FFFFC000"/>
              </font>
              <fill>
                <patternFill>
                  <bgColor theme="9" tint="0.59996337778862885"/>
                </patternFill>
              </fill>
            </x14:dxf>
          </x14:cfRule>
          <x14:cfRule type="cellIs" priority="14" operator="equal" id="{0DF84132-7044-4342-A136-5BB25A806900}">
            <xm:f>Auxiliar!$B$24</xm:f>
            <x14:dxf>
              <font>
                <b/>
                <i val="0"/>
                <color theme="1"/>
              </font>
              <fill>
                <patternFill patternType="darkUp">
                  <bgColor theme="0"/>
                </patternFill>
              </fill>
            </x14:dxf>
          </x14:cfRule>
          <x14:cfRule type="cellIs" priority="15" operator="equal" id="{0AA668F3-08F2-48AD-824F-FDAAFE4C3390}">
            <xm:f>Auxiliar!$B$18</xm:f>
            <x14:dxf>
              <font>
                <b/>
                <i val="0"/>
                <color theme="0" tint="-0.499984740745262"/>
              </font>
              <fill>
                <patternFill>
                  <bgColor theme="0" tint="-4.9989318521683403E-2"/>
                </patternFill>
              </fill>
            </x14:dxf>
          </x14:cfRule>
          <x14:cfRule type="containsText" priority="1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8" operator="containsText" id="{7629F55A-D9CB-4BF4-A52D-9E00F0CCDEF2}">
            <xm:f>NOT(ISERROR(SEARCH(Auxiliar!$B$16,I127)))</xm:f>
            <xm:f>Auxiliar!$B$16</xm:f>
            <x14:dxf>
              <font>
                <b/>
                <i val="0"/>
                <color theme="7"/>
              </font>
              <fill>
                <patternFill>
                  <bgColor theme="7" tint="0.79998168889431442"/>
                </patternFill>
              </fill>
            </x14:dxf>
          </x14:cfRule>
          <xm:sqref>I127</xm:sqref>
        </x14:conditionalFormatting>
        <x14:conditionalFormatting xmlns:xm="http://schemas.microsoft.com/office/excel/2006/main">
          <x14:cfRule type="containsText" priority="7" operator="containsText" id="{69AC9C2D-02B3-4A5E-B0B7-DA19D2487DAB}">
            <xm:f>NOT(ISERROR(SEARCH(Auxiliar!$B$21,I326)))</xm:f>
            <xm:f>Auxiliar!$B$21</xm:f>
            <x14:dxf>
              <font>
                <b/>
                <i val="0"/>
                <color rgb="FFFFC000"/>
              </font>
              <fill>
                <patternFill>
                  <bgColor theme="9" tint="0.59996337778862885"/>
                </patternFill>
              </fill>
            </x14:dxf>
          </x14:cfRule>
          <x14:cfRule type="cellIs" priority="8" operator="equal" id="{C46C0F16-8DE6-41E5-BC47-B727647EE294}">
            <xm:f>Auxiliar!$B$24</xm:f>
            <x14:dxf>
              <font>
                <b/>
                <i val="0"/>
                <color theme="1"/>
              </font>
              <fill>
                <patternFill patternType="darkUp">
                  <bgColor theme="0"/>
                </patternFill>
              </fill>
            </x14:dxf>
          </x14:cfRule>
          <x14:cfRule type="cellIs" priority="9" operator="equal" id="{186E94E5-BBAF-4053-97D5-1A08BB7E935A}">
            <xm:f>Auxiliar!$B$18</xm:f>
            <x14:dxf>
              <font>
                <b/>
                <i val="0"/>
                <color theme="0" tint="-0.499984740745262"/>
              </font>
              <fill>
                <patternFill>
                  <bgColor theme="0" tint="-4.9989318521683403E-2"/>
                </patternFill>
              </fill>
            </x14:dxf>
          </x14:cfRule>
          <x14:cfRule type="containsText" priority="10" operator="containsText" id="{9071C338-6C13-4935-905D-10B0AC45CE42}">
            <xm:f>NOT(ISERROR(SEARCH(Auxiliar!$B$22,I326)))</xm:f>
            <xm:f>Auxiliar!$B$22</xm:f>
            <x14:dxf>
              <font>
                <b/>
                <i val="0"/>
                <color rgb="FFC00000"/>
              </font>
              <fill>
                <patternFill>
                  <bgColor theme="4" tint="0.79998168889431442"/>
                </patternFill>
              </fill>
            </x14:dxf>
          </x14:cfRule>
          <x14:cfRule type="containsText" priority="11" operator="containsText" id="{683C149B-BAD5-4C01-872A-7C505D5C1611}">
            <xm:f>NOT(ISERROR(SEARCH(Auxiliar!$B$19,I326)))</xm:f>
            <xm:f>Auxiliar!$B$19</xm:f>
            <x14:dxf>
              <font>
                <b/>
                <i val="0"/>
                <color theme="9" tint="-0.499984740745262"/>
              </font>
              <fill>
                <patternFill>
                  <bgColor theme="9" tint="0.79998168889431442"/>
                </patternFill>
              </fill>
            </x14:dxf>
          </x14:cfRule>
          <x14:cfRule type="containsText" priority="12" operator="containsText" id="{2419D427-B0E7-4C0C-8674-154E42C17EF1}">
            <xm:f>NOT(ISERROR(SEARCH(Auxiliar!$B$16,I326)))</xm:f>
            <xm:f>Auxiliar!$B$16</xm:f>
            <x14:dxf>
              <font>
                <b/>
                <i val="0"/>
                <color theme="7"/>
              </font>
              <fill>
                <patternFill>
                  <bgColor theme="7" tint="0.79998168889431442"/>
                </patternFill>
              </fill>
            </x14:dxf>
          </x14:cfRule>
          <xm:sqref>I326:I343</xm:sqref>
        </x14:conditionalFormatting>
        <x14:conditionalFormatting xmlns:xm="http://schemas.microsoft.com/office/excel/2006/main">
          <x14:cfRule type="containsText" priority="1" operator="containsText" id="{78425F7A-5AA3-4C2F-BAD5-C0F4938EE630}">
            <xm:f>NOT(ISERROR(SEARCH(Auxiliar!$B$21,I344)))</xm:f>
            <xm:f>Auxiliar!$B$21</xm:f>
            <x14:dxf>
              <font>
                <b/>
                <i val="0"/>
                <color rgb="FFFFC000"/>
              </font>
              <fill>
                <patternFill>
                  <bgColor theme="9" tint="0.59996337778862885"/>
                </patternFill>
              </fill>
            </x14:dxf>
          </x14:cfRule>
          <x14:cfRule type="cellIs" priority="2" operator="equal" id="{07546F8A-23C7-47A5-BF29-28CEDC1744EA}">
            <xm:f>Auxiliar!$B$24</xm:f>
            <x14:dxf>
              <font>
                <b/>
                <i val="0"/>
                <color theme="1"/>
              </font>
              <fill>
                <patternFill patternType="darkUp">
                  <bgColor theme="0"/>
                </patternFill>
              </fill>
            </x14:dxf>
          </x14:cfRule>
          <x14:cfRule type="cellIs" priority="3" operator="equal" id="{662A78C6-04BA-445C-914E-3C6C072F89AF}">
            <xm:f>Auxiliar!$B$18</xm:f>
            <x14:dxf>
              <font>
                <b/>
                <i val="0"/>
                <color theme="0" tint="-0.499984740745262"/>
              </font>
              <fill>
                <patternFill>
                  <bgColor theme="0" tint="-4.9989318521683403E-2"/>
                </patternFill>
              </fill>
            </x14:dxf>
          </x14:cfRule>
          <x14:cfRule type="containsText" priority="4" operator="containsText" id="{635B979F-10A5-4C22-8013-F685280EB3F8}">
            <xm:f>NOT(ISERROR(SEARCH(Auxiliar!$B$22,I344)))</xm:f>
            <xm:f>Auxiliar!$B$22</xm:f>
            <x14:dxf>
              <font>
                <b/>
                <i val="0"/>
                <color rgb="FFC00000"/>
              </font>
              <fill>
                <patternFill>
                  <bgColor theme="4" tint="0.79998168889431442"/>
                </patternFill>
              </fill>
            </x14:dxf>
          </x14:cfRule>
          <x14:cfRule type="containsText" priority="5" operator="containsText" id="{E81CA5A7-7414-4530-AF83-7D2DD95B3C68}">
            <xm:f>NOT(ISERROR(SEARCH(Auxiliar!$B$19,I344)))</xm:f>
            <xm:f>Auxiliar!$B$19</xm:f>
            <x14:dxf>
              <font>
                <b/>
                <i val="0"/>
                <color theme="9" tint="-0.499984740745262"/>
              </font>
              <fill>
                <patternFill>
                  <bgColor theme="9" tint="0.79998168889431442"/>
                </patternFill>
              </fill>
            </x14:dxf>
          </x14:cfRule>
          <x14:cfRule type="containsText" priority="6" operator="containsText" id="{29547984-E7B9-499A-95B9-5C8C7422C413}">
            <xm:f>NOT(ISERROR(SEARCH(Auxiliar!$B$16,I344)))</xm:f>
            <xm:f>Auxiliar!$B$16</xm:f>
            <x14:dxf>
              <font>
                <b/>
                <i val="0"/>
                <color theme="7"/>
              </font>
              <fill>
                <patternFill>
                  <bgColor theme="7" tint="0.79998168889431442"/>
                </patternFill>
              </fill>
            </x14:dxf>
          </x14:cfRule>
          <xm:sqref>I344:I346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1384</v>
      </c>
      <c r="B1" s="14" t="s">
        <v>1385</v>
      </c>
      <c r="C1" s="14" t="s">
        <v>1386</v>
      </c>
      <c r="D1" s="14" t="s">
        <v>1387</v>
      </c>
      <c r="E1" s="14" t="s">
        <v>1388</v>
      </c>
      <c r="F1" s="14" t="s">
        <v>1389</v>
      </c>
      <c r="G1" s="14" t="s">
        <v>1390</v>
      </c>
      <c r="H1" s="14" t="s">
        <v>1391</v>
      </c>
      <c r="I1" s="14" t="s">
        <v>1392</v>
      </c>
      <c r="J1" s="14" t="s">
        <v>1393</v>
      </c>
      <c r="K1" s="14" t="s">
        <v>1394</v>
      </c>
    </row>
    <row r="2" spans="1:11">
      <c r="A2" s="16" t="str">
        <f>VLOOKUP(E2,Table1[[#All],[Campo]],1,0)</f>
        <v>cod_soc</v>
      </c>
      <c r="B2" s="14" t="s">
        <v>1395</v>
      </c>
      <c r="C2" s="14" t="s">
        <v>1396</v>
      </c>
      <c r="D2" s="14" t="s">
        <v>1397</v>
      </c>
      <c r="E2" s="14" t="s">
        <v>1398</v>
      </c>
      <c r="F2" s="14" t="s">
        <v>1399</v>
      </c>
      <c r="G2" s="14" t="s">
        <v>1400</v>
      </c>
      <c r="H2" s="14" t="s">
        <v>624</v>
      </c>
      <c r="I2" s="14">
        <v>1096295</v>
      </c>
      <c r="J2" s="14">
        <v>0</v>
      </c>
      <c r="K2" s="14">
        <v>0</v>
      </c>
    </row>
    <row r="3" spans="1:11">
      <c r="A3" s="16" t="str">
        <f>VLOOKUP(E3,Table1[[#All],[Campo]],1,0)</f>
        <v>dt_rfrnc</v>
      </c>
      <c r="B3" s="14" t="s">
        <v>1401</v>
      </c>
      <c r="C3" s="14" t="s">
        <v>1402</v>
      </c>
      <c r="D3" s="14" t="s">
        <v>1397</v>
      </c>
      <c r="E3" s="14" t="s">
        <v>1403</v>
      </c>
      <c r="F3" s="14" t="s">
        <v>1404</v>
      </c>
      <c r="G3" s="14" t="s">
        <v>1400</v>
      </c>
      <c r="H3" s="14" t="s">
        <v>624</v>
      </c>
      <c r="I3" s="14">
        <v>1096295</v>
      </c>
      <c r="J3" s="14">
        <v>0</v>
      </c>
      <c r="K3" s="14">
        <v>0</v>
      </c>
    </row>
    <row r="4" spans="1:11">
      <c r="A4" s="16" t="str">
        <f>VLOOKUP(E4,Table1[[#All],[Campo]],1,0)</f>
        <v>cod_soc</v>
      </c>
      <c r="B4" s="14" t="s">
        <v>1405</v>
      </c>
      <c r="C4" s="14" t="s">
        <v>1396</v>
      </c>
      <c r="D4" s="14" t="s">
        <v>1406</v>
      </c>
      <c r="E4" s="14" t="s">
        <v>1398</v>
      </c>
      <c r="F4" s="14" t="s">
        <v>1399</v>
      </c>
      <c r="G4" s="14" t="s">
        <v>1407</v>
      </c>
      <c r="H4" s="14" t="s">
        <v>624</v>
      </c>
      <c r="I4" s="14">
        <v>2490665</v>
      </c>
      <c r="J4" s="14">
        <v>0</v>
      </c>
      <c r="K4" s="14">
        <v>0</v>
      </c>
    </row>
    <row r="5" spans="1:11">
      <c r="A5" s="16" t="str">
        <f>VLOOKUP(E5,Table1[[#All],[Campo]],1,0)</f>
        <v>dt_rfrnc</v>
      </c>
      <c r="B5" s="14" t="s">
        <v>1408</v>
      </c>
      <c r="C5" s="14" t="s">
        <v>1409</v>
      </c>
      <c r="D5" s="14" t="s">
        <v>1406</v>
      </c>
      <c r="E5" s="14" t="s">
        <v>1403</v>
      </c>
      <c r="F5" s="14" t="s">
        <v>1404</v>
      </c>
      <c r="G5" s="14" t="s">
        <v>1407</v>
      </c>
      <c r="H5" s="14" t="s">
        <v>624</v>
      </c>
      <c r="I5" s="14">
        <v>2490665</v>
      </c>
      <c r="J5" s="14">
        <v>0</v>
      </c>
      <c r="K5" s="14">
        <v>0</v>
      </c>
    </row>
    <row r="6" spans="1:11">
      <c r="A6" s="16" t="str">
        <f>VLOOKUP(E6,Table1[[#All],[Campo]],1,0)</f>
        <v>instrmnt_id</v>
      </c>
      <c r="B6" s="14" t="s">
        <v>1410</v>
      </c>
      <c r="C6" s="14" t="s">
        <v>1411</v>
      </c>
      <c r="D6" s="14" t="s">
        <v>1406</v>
      </c>
      <c r="E6" s="14" t="s">
        <v>1412</v>
      </c>
      <c r="F6" s="14" t="s">
        <v>1399</v>
      </c>
      <c r="G6" s="14" t="s">
        <v>1407</v>
      </c>
      <c r="H6" s="14" t="s">
        <v>624</v>
      </c>
      <c r="I6" s="14">
        <v>2490665</v>
      </c>
      <c r="J6" s="14">
        <v>0</v>
      </c>
      <c r="K6" s="14">
        <v>0</v>
      </c>
    </row>
    <row r="7" spans="1:11">
      <c r="A7" s="16" t="str">
        <f>VLOOKUP(E7,Table1[[#All],[Campo]],1,0)</f>
        <v>cod_soc</v>
      </c>
      <c r="B7" s="14" t="s">
        <v>1413</v>
      </c>
      <c r="C7" s="14" t="s">
        <v>1396</v>
      </c>
      <c r="D7" s="14" t="s">
        <v>1414</v>
      </c>
      <c r="E7" s="14" t="s">
        <v>1398</v>
      </c>
      <c r="F7" s="14" t="s">
        <v>1399</v>
      </c>
      <c r="G7" s="14" t="s">
        <v>1415</v>
      </c>
      <c r="H7" s="14" t="s">
        <v>624</v>
      </c>
      <c r="I7" s="14">
        <v>2002411</v>
      </c>
      <c r="J7" s="14">
        <v>0</v>
      </c>
      <c r="K7" s="14">
        <v>0</v>
      </c>
    </row>
    <row r="8" spans="1:11">
      <c r="A8" s="16" t="str">
        <f>VLOOKUP(E8,Table1[[#All],[Campo]],1,0)</f>
        <v>dt_rfrnc</v>
      </c>
      <c r="B8" s="14" t="s">
        <v>1416</v>
      </c>
      <c r="C8" s="14" t="s">
        <v>1409</v>
      </c>
      <c r="D8" s="14" t="s">
        <v>1414</v>
      </c>
      <c r="E8" s="14" t="s">
        <v>1403</v>
      </c>
      <c r="F8" s="14" t="s">
        <v>1404</v>
      </c>
      <c r="G8" s="14" t="s">
        <v>1415</v>
      </c>
      <c r="H8" s="14" t="s">
        <v>624</v>
      </c>
      <c r="I8" s="14">
        <v>2002411</v>
      </c>
      <c r="J8" s="14">
        <v>0</v>
      </c>
      <c r="K8" s="14">
        <v>0</v>
      </c>
    </row>
    <row r="9" spans="1:11">
      <c r="A9" s="16" t="str">
        <f>VLOOKUP(E9,Table1[[#All],[Campo]],1,0)</f>
        <v>instrmnt_id</v>
      </c>
      <c r="B9" s="14" t="s">
        <v>1417</v>
      </c>
      <c r="C9" s="14" t="s">
        <v>1411</v>
      </c>
      <c r="D9" s="14" t="s">
        <v>1414</v>
      </c>
      <c r="E9" s="14" t="s">
        <v>1412</v>
      </c>
      <c r="F9" s="14" t="s">
        <v>1399</v>
      </c>
      <c r="G9" s="14" t="s">
        <v>1415</v>
      </c>
      <c r="H9" s="14" t="s">
        <v>624</v>
      </c>
      <c r="I9" s="14">
        <v>2002411</v>
      </c>
      <c r="J9" s="14">
        <v>0</v>
      </c>
      <c r="K9" s="14">
        <v>0</v>
      </c>
    </row>
    <row r="10" spans="1:11">
      <c r="A10" s="16" t="str">
        <f>VLOOKUP(E10,Table1[[#All],[Campo]],1,0)</f>
        <v>dflt_stts_instrmnt</v>
      </c>
      <c r="B10" s="14" t="s">
        <v>1418</v>
      </c>
      <c r="C10" s="14" t="s">
        <v>1419</v>
      </c>
      <c r="D10" s="14" t="s">
        <v>1420</v>
      </c>
      <c r="E10" s="14" t="s">
        <v>1421</v>
      </c>
      <c r="F10" s="14" t="s">
        <v>1422</v>
      </c>
      <c r="G10" s="14" t="s">
        <v>1415</v>
      </c>
      <c r="H10" s="14" t="s">
        <v>1423</v>
      </c>
      <c r="I10" s="14">
        <v>2002411</v>
      </c>
      <c r="J10" s="14">
        <v>96182</v>
      </c>
      <c r="K10" s="14">
        <v>4.8033000000000001</v>
      </c>
    </row>
    <row r="11" spans="1:11">
      <c r="A11" s="16" t="str">
        <f>VLOOKUP(E11,Table1[[#All],[Campo]],1,0)</f>
        <v>prfrmng_stts</v>
      </c>
      <c r="B11" s="14" t="s">
        <v>1424</v>
      </c>
      <c r="C11" s="14" t="s">
        <v>1425</v>
      </c>
      <c r="D11" s="14" t="s">
        <v>1420</v>
      </c>
      <c r="E11" s="14" t="s">
        <v>1426</v>
      </c>
      <c r="F11" s="14" t="s">
        <v>1422</v>
      </c>
      <c r="G11" s="14" t="s">
        <v>1415</v>
      </c>
      <c r="H11" s="14" t="s">
        <v>624</v>
      </c>
      <c r="I11" s="14">
        <v>2002411</v>
      </c>
      <c r="J11" s="14">
        <v>0</v>
      </c>
      <c r="K11" s="14">
        <v>0</v>
      </c>
    </row>
    <row r="12" spans="1:11">
      <c r="A12" s="16" t="str">
        <f>VLOOKUP(E12,Table1[[#All],[Campo]],1,0)</f>
        <v>lcl_instmrnt_id</v>
      </c>
      <c r="B12" s="14" t="s">
        <v>1427</v>
      </c>
      <c r="C12" s="14" t="s">
        <v>1428</v>
      </c>
      <c r="D12" s="14" t="s">
        <v>1414</v>
      </c>
      <c r="E12" s="14" t="s">
        <v>1429</v>
      </c>
      <c r="F12" s="14" t="s">
        <v>1399</v>
      </c>
      <c r="G12" s="14" t="s">
        <v>1415</v>
      </c>
      <c r="H12" s="14" t="s">
        <v>1423</v>
      </c>
      <c r="I12" s="14">
        <v>2002411</v>
      </c>
      <c r="J12" s="14">
        <v>2002411</v>
      </c>
      <c r="K12" s="14">
        <v>100</v>
      </c>
    </row>
    <row r="13" spans="1:11">
      <c r="A13" s="16" t="str">
        <f>VLOOKUP(E13,Table1[[#All],[Campo]],1,0)</f>
        <v>sstnbl_indctr</v>
      </c>
      <c r="B13" s="14" t="s">
        <v>1430</v>
      </c>
      <c r="C13" s="14" t="s">
        <v>1431</v>
      </c>
      <c r="D13" s="14" t="s">
        <v>1420</v>
      </c>
      <c r="E13" s="14" t="s">
        <v>1432</v>
      </c>
      <c r="F13" s="14" t="s">
        <v>1433</v>
      </c>
      <c r="G13" s="14" t="s">
        <v>1415</v>
      </c>
      <c r="H13" s="14" t="s">
        <v>1423</v>
      </c>
      <c r="I13" s="14">
        <v>2002318</v>
      </c>
      <c r="J13" s="14">
        <v>2002318</v>
      </c>
      <c r="K13" s="14">
        <v>100</v>
      </c>
    </row>
    <row r="14" spans="1:11">
      <c r="A14" s="16" t="str">
        <f>VLOOKUP(E14,Table1[[#All],[Campo]],1,0)</f>
        <v>sstnbl_ctgry</v>
      </c>
      <c r="B14" s="14" t="s">
        <v>1434</v>
      </c>
      <c r="C14" s="14" t="s">
        <v>1435</v>
      </c>
      <c r="D14" s="14" t="s">
        <v>1420</v>
      </c>
      <c r="E14" s="14" t="s">
        <v>1436</v>
      </c>
      <c r="F14" s="14" t="s">
        <v>1433</v>
      </c>
      <c r="G14" s="14" t="s">
        <v>1415</v>
      </c>
      <c r="H14" s="14" t="s">
        <v>1423</v>
      </c>
      <c r="I14" s="14">
        <v>2002318</v>
      </c>
      <c r="J14" s="14">
        <v>2002318</v>
      </c>
      <c r="K14" s="14">
        <v>100</v>
      </c>
    </row>
    <row r="15" spans="1:11">
      <c r="A15" s="16" t="e">
        <f>VLOOKUP(E15,Table1[[#All],[Campo]],1,0)</f>
        <v>#N/A</v>
      </c>
      <c r="B15" s="14" t="s">
        <v>1437</v>
      </c>
      <c r="C15" s="14" t="s">
        <v>1438</v>
      </c>
      <c r="D15" s="14" t="s">
        <v>1420</v>
      </c>
      <c r="E15" s="14" t="s">
        <v>1439</v>
      </c>
      <c r="F15" s="14" t="s">
        <v>1433</v>
      </c>
      <c r="G15" s="14" t="s">
        <v>1415</v>
      </c>
      <c r="H15" s="14" t="s">
        <v>1423</v>
      </c>
      <c r="I15" s="14">
        <v>2002411</v>
      </c>
      <c r="J15" s="14">
        <v>2002411</v>
      </c>
      <c r="K15" s="14">
        <v>100</v>
      </c>
    </row>
    <row r="16" spans="1:11">
      <c r="A16" s="16" t="e">
        <f>VLOOKUP(E16,Table1[[#All],[Campo]],1,0)</f>
        <v>#N/A</v>
      </c>
      <c r="B16" s="14" t="s">
        <v>1440</v>
      </c>
      <c r="C16" s="14" t="s">
        <v>1441</v>
      </c>
      <c r="D16" s="14" t="s">
        <v>1420</v>
      </c>
      <c r="E16" s="14" t="s">
        <v>1442</v>
      </c>
      <c r="F16" s="14" t="s">
        <v>1433</v>
      </c>
      <c r="G16" s="14" t="s">
        <v>1415</v>
      </c>
      <c r="H16" s="14" t="s">
        <v>1423</v>
      </c>
      <c r="I16" s="14">
        <v>2002411</v>
      </c>
      <c r="J16" s="14">
        <v>2002411</v>
      </c>
      <c r="K16" s="14">
        <v>100</v>
      </c>
    </row>
    <row r="17" spans="1:11">
      <c r="A17" s="16" t="e">
        <f>VLOOKUP(E17,Table1[[#All],[Campo]],1,0)</f>
        <v>#N/A</v>
      </c>
      <c r="B17" s="14" t="s">
        <v>1443</v>
      </c>
      <c r="C17" s="14" t="s">
        <v>1444</v>
      </c>
      <c r="D17" s="14" t="s">
        <v>1420</v>
      </c>
      <c r="E17" s="14" t="s">
        <v>1445</v>
      </c>
      <c r="F17" s="14" t="s">
        <v>1433</v>
      </c>
      <c r="G17" s="14" t="s">
        <v>1415</v>
      </c>
      <c r="H17" s="14" t="s">
        <v>1423</v>
      </c>
      <c r="I17" s="14">
        <v>2002411</v>
      </c>
      <c r="J17" s="14">
        <v>2002411</v>
      </c>
      <c r="K17" s="14">
        <v>100</v>
      </c>
    </row>
    <row r="18" spans="1:11">
      <c r="A18" s="16" t="e">
        <f>VLOOKUP(E18,Table1[[#All],[Campo]],1,0)</f>
        <v>#N/A</v>
      </c>
      <c r="B18" s="14" t="s">
        <v>1446</v>
      </c>
      <c r="C18" s="14" t="s">
        <v>1447</v>
      </c>
      <c r="D18" s="14" t="s">
        <v>1420</v>
      </c>
      <c r="E18" s="14" t="s">
        <v>1448</v>
      </c>
      <c r="F18" s="14" t="s">
        <v>1433</v>
      </c>
      <c r="G18" s="14" t="s">
        <v>1415</v>
      </c>
      <c r="H18" s="14" t="s">
        <v>1423</v>
      </c>
      <c r="I18" s="14">
        <v>2002411</v>
      </c>
      <c r="J18" s="14">
        <v>2002411</v>
      </c>
      <c r="K18" s="14">
        <v>100</v>
      </c>
    </row>
    <row r="19" spans="1:11">
      <c r="A19" s="16" t="s">
        <v>1449</v>
      </c>
      <c r="B19" s="14" t="s">
        <v>1450</v>
      </c>
      <c r="C19" s="14" t="s">
        <v>1451</v>
      </c>
      <c r="D19" s="14" t="s">
        <v>1420</v>
      </c>
      <c r="E19" s="14" t="s">
        <v>1452</v>
      </c>
      <c r="F19" s="14" t="s">
        <v>1433</v>
      </c>
      <c r="G19" s="14" t="s">
        <v>1415</v>
      </c>
      <c r="H19" s="14" t="s">
        <v>1423</v>
      </c>
      <c r="I19" s="14">
        <v>2002411</v>
      </c>
      <c r="J19" s="14">
        <v>2002411</v>
      </c>
      <c r="K19" s="14">
        <v>100</v>
      </c>
    </row>
    <row r="20" spans="1:11">
      <c r="A20" s="16" t="str">
        <f>VLOOKUP(E20,Table1[[#All],[Campo]],1,0)</f>
        <v>idcmb</v>
      </c>
      <c r="B20" s="14" t="s">
        <v>1453</v>
      </c>
      <c r="C20" s="14" t="s">
        <v>1454</v>
      </c>
      <c r="D20" s="14" t="s">
        <v>1414</v>
      </c>
      <c r="E20" s="14" t="s">
        <v>1455</v>
      </c>
      <c r="F20" s="14" t="s">
        <v>1399</v>
      </c>
      <c r="G20" s="14" t="s">
        <v>1415</v>
      </c>
      <c r="H20" s="14" t="s">
        <v>1423</v>
      </c>
      <c r="I20" s="14">
        <v>2002411</v>
      </c>
      <c r="J20" s="14">
        <v>1</v>
      </c>
      <c r="K20" s="14">
        <v>0</v>
      </c>
    </row>
    <row r="21" spans="1:11">
      <c r="A21" s="16" t="str">
        <f>VLOOKUP(E21,Table1[[#All],[Campo]],1,0)</f>
        <v>cod_soc</v>
      </c>
      <c r="B21" s="14" t="s">
        <v>1456</v>
      </c>
      <c r="C21" s="14" t="s">
        <v>1396</v>
      </c>
      <c r="D21" s="14" t="s">
        <v>1457</v>
      </c>
      <c r="E21" s="14" t="s">
        <v>1398</v>
      </c>
      <c r="F21" s="14" t="s">
        <v>1399</v>
      </c>
      <c r="G21" s="14" t="s">
        <v>1458</v>
      </c>
      <c r="H21" s="14" t="s">
        <v>624</v>
      </c>
      <c r="I21" s="14">
        <v>731165</v>
      </c>
      <c r="J21" s="14">
        <v>0</v>
      </c>
      <c r="K21" s="14">
        <v>0</v>
      </c>
    </row>
    <row r="22" spans="1:11">
      <c r="A22" s="16" t="str">
        <f>VLOOKUP(E22,Table1[[#All],[Campo]],1,0)</f>
        <v>dt_rfrnc</v>
      </c>
      <c r="B22" s="14" t="s">
        <v>1459</v>
      </c>
      <c r="C22" s="14" t="s">
        <v>1409</v>
      </c>
      <c r="D22" s="14" t="s">
        <v>1457</v>
      </c>
      <c r="E22" s="14" t="s">
        <v>1403</v>
      </c>
      <c r="F22" s="14" t="s">
        <v>1404</v>
      </c>
      <c r="G22" s="14" t="s">
        <v>1458</v>
      </c>
      <c r="H22" s="14" t="s">
        <v>624</v>
      </c>
      <c r="I22" s="14">
        <v>731165</v>
      </c>
      <c r="J22" s="14">
        <v>0</v>
      </c>
      <c r="K22" s="14">
        <v>0</v>
      </c>
    </row>
    <row r="23" spans="1:11">
      <c r="A23" s="16" t="str">
        <f>VLOOKUP(E23,Table1[[#All],[Campo]],1,0)</f>
        <v>instrmnt_id</v>
      </c>
      <c r="B23" s="14" t="s">
        <v>1460</v>
      </c>
      <c r="C23" s="14" t="s">
        <v>1411</v>
      </c>
      <c r="D23" s="14" t="s">
        <v>1457</v>
      </c>
      <c r="E23" s="14" t="s">
        <v>1412</v>
      </c>
      <c r="F23" s="14" t="s">
        <v>1399</v>
      </c>
      <c r="G23" s="14" t="s">
        <v>1458</v>
      </c>
      <c r="H23" s="14" t="s">
        <v>624</v>
      </c>
      <c r="I23" s="14">
        <v>731165</v>
      </c>
      <c r="J23" s="14">
        <v>0</v>
      </c>
      <c r="K23" s="14">
        <v>0</v>
      </c>
    </row>
    <row r="24" spans="1:11">
      <c r="A24" s="16" t="str">
        <f>VLOOKUP(E24,Table1[[#All],[Campo]],1,0)</f>
        <v>cod_soc</v>
      </c>
      <c r="B24" s="14" t="s">
        <v>1461</v>
      </c>
      <c r="C24" s="14" t="s">
        <v>1396</v>
      </c>
      <c r="D24" s="14" t="s">
        <v>1462</v>
      </c>
      <c r="E24" s="14" t="s">
        <v>1398</v>
      </c>
      <c r="F24" s="14" t="s">
        <v>1399</v>
      </c>
      <c r="G24" s="14" t="s">
        <v>1463</v>
      </c>
      <c r="H24" s="14" t="s">
        <v>624</v>
      </c>
      <c r="I24" s="14">
        <v>456960</v>
      </c>
      <c r="J24" s="14">
        <v>0</v>
      </c>
      <c r="K24" s="14">
        <v>0</v>
      </c>
    </row>
    <row r="25" spans="1:11">
      <c r="A25" s="16" t="str">
        <f>VLOOKUP(E25,Table1[[#All],[Campo]],1,0)</f>
        <v>dt_rfrnc</v>
      </c>
      <c r="B25" s="14" t="s">
        <v>1464</v>
      </c>
      <c r="C25" s="14" t="s">
        <v>1409</v>
      </c>
      <c r="D25" s="14" t="s">
        <v>1462</v>
      </c>
      <c r="E25" s="14" t="s">
        <v>1403</v>
      </c>
      <c r="F25" s="14" t="s">
        <v>1404</v>
      </c>
      <c r="G25" s="14" t="s">
        <v>1463</v>
      </c>
      <c r="H25" s="14" t="s">
        <v>624</v>
      </c>
      <c r="I25" s="14">
        <v>456960</v>
      </c>
      <c r="J25" s="14">
        <v>0</v>
      </c>
      <c r="K25" s="14">
        <v>0</v>
      </c>
    </row>
    <row r="26" spans="1:11">
      <c r="A26" s="16" t="str">
        <f>VLOOKUP(E26,Table1[[#All],[Campo]],1,0)</f>
        <v>instrmnt_id</v>
      </c>
      <c r="B26" s="14" t="s">
        <v>1465</v>
      </c>
      <c r="C26" s="14" t="s">
        <v>1466</v>
      </c>
      <c r="D26" s="14" t="s">
        <v>1420</v>
      </c>
      <c r="E26" s="14" t="s">
        <v>1412</v>
      </c>
      <c r="F26" s="14" t="s">
        <v>1467</v>
      </c>
      <c r="G26" s="14" t="s">
        <v>1468</v>
      </c>
      <c r="H26" s="14" t="s">
        <v>624</v>
      </c>
      <c r="I26" s="14">
        <v>2003033</v>
      </c>
      <c r="J26" s="14">
        <v>0</v>
      </c>
      <c r="K26" s="14">
        <v>0</v>
      </c>
    </row>
    <row r="27" spans="1:11">
      <c r="A27" s="16" t="str">
        <f>VLOOKUP(E27,Table1[[#All],[Campo]],1,0)</f>
        <v>instrmnt_id</v>
      </c>
      <c r="B27" s="14" t="s">
        <v>1469</v>
      </c>
      <c r="C27" s="14" t="s">
        <v>1470</v>
      </c>
      <c r="D27" s="14" t="s">
        <v>1471</v>
      </c>
      <c r="E27" s="14" t="s">
        <v>1412</v>
      </c>
      <c r="F27" s="14" t="s">
        <v>1467</v>
      </c>
      <c r="G27" s="14" t="s">
        <v>1468</v>
      </c>
      <c r="H27" s="14" t="s">
        <v>624</v>
      </c>
      <c r="I27" s="14">
        <v>731165</v>
      </c>
      <c r="J27" s="14">
        <v>0</v>
      </c>
      <c r="K27" s="14">
        <v>0</v>
      </c>
    </row>
    <row r="28" spans="1:11">
      <c r="A28" s="16" t="str">
        <f>VLOOKUP(E28,Table1[[#All],[Campo]],1,0)</f>
        <v>cod_soc</v>
      </c>
      <c r="B28" s="14" t="s">
        <v>1472</v>
      </c>
      <c r="C28" s="14" t="s">
        <v>1473</v>
      </c>
      <c r="D28" s="14" t="s">
        <v>1474</v>
      </c>
      <c r="E28" s="14" t="s">
        <v>1398</v>
      </c>
      <c r="F28" s="14" t="s">
        <v>1475</v>
      </c>
      <c r="G28" s="14" t="s">
        <v>1476</v>
      </c>
      <c r="H28" s="14" t="s">
        <v>624</v>
      </c>
      <c r="I28" s="14">
        <v>1096295</v>
      </c>
      <c r="J28" s="14">
        <v>0</v>
      </c>
      <c r="K28" s="14">
        <v>0</v>
      </c>
    </row>
    <row r="29" spans="1:11">
      <c r="A29" s="16" t="str">
        <f>VLOOKUP(E29,Table1[[#All],[Campo]],1,0)</f>
        <v>dt_rfrnc</v>
      </c>
      <c r="B29" s="14" t="s">
        <v>1477</v>
      </c>
      <c r="C29" s="14" t="s">
        <v>1478</v>
      </c>
      <c r="D29" s="14" t="s">
        <v>1474</v>
      </c>
      <c r="E29" s="14" t="s">
        <v>1403</v>
      </c>
      <c r="F29" s="14" t="s">
        <v>1479</v>
      </c>
      <c r="G29" s="14" t="s">
        <v>1476</v>
      </c>
      <c r="H29" s="14" t="s">
        <v>624</v>
      </c>
      <c r="I29" s="14">
        <v>1096295</v>
      </c>
      <c r="J29" s="14">
        <v>0</v>
      </c>
      <c r="K29" s="14">
        <v>0</v>
      </c>
    </row>
    <row r="30" spans="1:11">
      <c r="A30" s="16" t="str">
        <f>VLOOKUP(E30,Table1[[#All],[Campo]],1,0)</f>
        <v>cod_soc</v>
      </c>
      <c r="B30" s="14" t="s">
        <v>1480</v>
      </c>
      <c r="C30" s="14" t="s">
        <v>1473</v>
      </c>
      <c r="D30" s="14" t="s">
        <v>1481</v>
      </c>
      <c r="E30" s="14" t="s">
        <v>1398</v>
      </c>
      <c r="F30" s="14" t="s">
        <v>1475</v>
      </c>
      <c r="G30" s="14" t="s">
        <v>1482</v>
      </c>
      <c r="H30" s="14" t="s">
        <v>624</v>
      </c>
      <c r="I30" s="14">
        <v>2490665</v>
      </c>
      <c r="J30" s="14">
        <v>0</v>
      </c>
      <c r="K30" s="14">
        <v>0</v>
      </c>
    </row>
    <row r="31" spans="1:11">
      <c r="A31" s="16" t="str">
        <f>VLOOKUP(E31,Table1[[#All],[Campo]],1,0)</f>
        <v>dt_rfrnc</v>
      </c>
      <c r="B31" s="14" t="s">
        <v>1483</v>
      </c>
      <c r="C31" s="14" t="s">
        <v>1484</v>
      </c>
      <c r="D31" s="14" t="s">
        <v>1481</v>
      </c>
      <c r="E31" s="14" t="s">
        <v>1403</v>
      </c>
      <c r="F31" s="14" t="s">
        <v>1479</v>
      </c>
      <c r="G31" s="14" t="s">
        <v>1482</v>
      </c>
      <c r="H31" s="14" t="s">
        <v>624</v>
      </c>
      <c r="I31" s="14">
        <v>2490665</v>
      </c>
      <c r="J31" s="14">
        <v>0</v>
      </c>
      <c r="K31" s="14">
        <v>0</v>
      </c>
    </row>
    <row r="32" spans="1:11">
      <c r="A32" s="16" t="str">
        <f>VLOOKUP(E32,Table1[[#All],[Campo]],1,0)</f>
        <v>instrmnt_id</v>
      </c>
      <c r="B32" s="14" t="s">
        <v>1485</v>
      </c>
      <c r="C32" s="14" t="s">
        <v>1486</v>
      </c>
      <c r="D32" s="14" t="s">
        <v>1481</v>
      </c>
      <c r="E32" s="14" t="s">
        <v>1412</v>
      </c>
      <c r="F32" s="14" t="s">
        <v>1487</v>
      </c>
      <c r="G32" s="14" t="s">
        <v>1482</v>
      </c>
      <c r="H32" s="14" t="s">
        <v>624</v>
      </c>
      <c r="I32" s="14">
        <v>2490665</v>
      </c>
      <c r="J32" s="14">
        <v>0</v>
      </c>
      <c r="K32" s="14">
        <v>0</v>
      </c>
    </row>
    <row r="33" spans="1:11">
      <c r="A33" s="16" t="str">
        <f>VLOOKUP(E33,Table1[[#All],[Campo]],1,0)</f>
        <v>cod_soc</v>
      </c>
      <c r="B33" s="14" t="s">
        <v>1488</v>
      </c>
      <c r="C33" s="14" t="s">
        <v>1473</v>
      </c>
      <c r="D33" s="14" t="s">
        <v>1420</v>
      </c>
      <c r="E33" s="14" t="s">
        <v>1398</v>
      </c>
      <c r="F33" s="14" t="s">
        <v>1475</v>
      </c>
      <c r="G33" s="14" t="s">
        <v>1489</v>
      </c>
      <c r="H33" s="14" t="s">
        <v>624</v>
      </c>
      <c r="I33" s="14">
        <v>2003033</v>
      </c>
      <c r="J33" s="14">
        <v>0</v>
      </c>
      <c r="K33" s="14">
        <v>0</v>
      </c>
    </row>
    <row r="34" spans="1:11">
      <c r="A34" s="16" t="str">
        <f>VLOOKUP(E34,Table1[[#All],[Campo]],1,0)</f>
        <v>subportfolio_id</v>
      </c>
      <c r="B34" s="14" t="s">
        <v>1490</v>
      </c>
      <c r="C34" s="14" t="s">
        <v>1491</v>
      </c>
      <c r="D34" s="14" t="s">
        <v>1420</v>
      </c>
      <c r="E34" s="14" t="s">
        <v>1492</v>
      </c>
      <c r="F34" s="14" t="s">
        <v>1475</v>
      </c>
      <c r="G34" s="14" t="s">
        <v>1489</v>
      </c>
      <c r="H34" s="14" t="s">
        <v>624</v>
      </c>
      <c r="I34" s="14">
        <v>2003033</v>
      </c>
      <c r="J34" s="14">
        <v>0</v>
      </c>
      <c r="K34" s="14">
        <v>0</v>
      </c>
    </row>
    <row r="35" spans="1:11">
      <c r="A35" s="16" t="str">
        <f>VLOOKUP(E35,Table1[[#All],[Campo]],1,0)</f>
        <v>dt_rfrnc</v>
      </c>
      <c r="B35" s="14" t="s">
        <v>1493</v>
      </c>
      <c r="C35" s="14" t="s">
        <v>1484</v>
      </c>
      <c r="D35" s="14" t="s">
        <v>1420</v>
      </c>
      <c r="E35" s="14" t="s">
        <v>1403</v>
      </c>
      <c r="F35" s="14" t="s">
        <v>1479</v>
      </c>
      <c r="G35" s="14" t="s">
        <v>1489</v>
      </c>
      <c r="H35" s="14" t="s">
        <v>624</v>
      </c>
      <c r="I35" s="14">
        <v>2003033</v>
      </c>
      <c r="J35" s="14">
        <v>0</v>
      </c>
      <c r="K35" s="14">
        <v>0</v>
      </c>
    </row>
    <row r="36" spans="1:11">
      <c r="A36" s="16" t="str">
        <f>VLOOKUP(E36,Table1[[#All],[Campo]],1,0)</f>
        <v>instrmnt_id</v>
      </c>
      <c r="B36" s="14" t="s">
        <v>1494</v>
      </c>
      <c r="C36" s="14" t="s">
        <v>1486</v>
      </c>
      <c r="D36" s="14" t="s">
        <v>1420</v>
      </c>
      <c r="E36" s="14" t="s">
        <v>1412</v>
      </c>
      <c r="F36" s="14" t="s">
        <v>1487</v>
      </c>
      <c r="G36" s="14" t="s">
        <v>1489</v>
      </c>
      <c r="H36" s="14" t="s">
        <v>624</v>
      </c>
      <c r="I36" s="14">
        <v>2003033</v>
      </c>
      <c r="J36" s="14">
        <v>0</v>
      </c>
      <c r="K36" s="14">
        <v>0</v>
      </c>
    </row>
    <row r="37" spans="1:11">
      <c r="A37" s="16" t="str">
        <f>VLOOKUP(E37,Table1[[#All],[Campo]],1,0)</f>
        <v>dflt_stts_instrmnt</v>
      </c>
      <c r="B37" s="14" t="s">
        <v>1495</v>
      </c>
      <c r="C37" s="14" t="s">
        <v>1496</v>
      </c>
      <c r="D37" s="14" t="s">
        <v>1420</v>
      </c>
      <c r="E37" s="14" t="s">
        <v>1421</v>
      </c>
      <c r="F37" s="14" t="s">
        <v>1475</v>
      </c>
      <c r="G37" s="14" t="s">
        <v>1489</v>
      </c>
      <c r="H37" s="14" t="s">
        <v>624</v>
      </c>
      <c r="I37" s="14">
        <v>2003033</v>
      </c>
      <c r="J37" s="14">
        <v>0</v>
      </c>
      <c r="K37" s="14">
        <v>0</v>
      </c>
    </row>
    <row r="38" spans="1:11">
      <c r="A38" s="16" t="str">
        <f>VLOOKUP(E38,Table1[[#All],[Campo]],1,0)</f>
        <v>imprmnt_stts</v>
      </c>
      <c r="B38" s="14" t="s">
        <v>1497</v>
      </c>
      <c r="C38" s="14" t="s">
        <v>1498</v>
      </c>
      <c r="D38" s="14" t="s">
        <v>1420</v>
      </c>
      <c r="E38" s="14" t="s">
        <v>1499</v>
      </c>
      <c r="F38" s="14" t="s">
        <v>1475</v>
      </c>
      <c r="G38" s="14" t="s">
        <v>1489</v>
      </c>
      <c r="H38" s="14" t="s">
        <v>624</v>
      </c>
      <c r="I38" s="14">
        <v>2003033</v>
      </c>
      <c r="J38" s="14">
        <v>0</v>
      </c>
      <c r="K38" s="14">
        <v>0</v>
      </c>
    </row>
    <row r="39" spans="1:11">
      <c r="A39" s="16" t="str">
        <f>VLOOKUP(E39,Table1[[#All],[Campo]],1,0)</f>
        <v>prfrmng_stts</v>
      </c>
      <c r="B39" s="14" t="s">
        <v>1500</v>
      </c>
      <c r="C39" s="14" t="s">
        <v>1501</v>
      </c>
      <c r="D39" s="14" t="s">
        <v>1420</v>
      </c>
      <c r="E39" s="14" t="s">
        <v>1426</v>
      </c>
      <c r="F39" s="14" t="s">
        <v>1475</v>
      </c>
      <c r="G39" s="14" t="s">
        <v>1489</v>
      </c>
      <c r="H39" s="14" t="s">
        <v>624</v>
      </c>
      <c r="I39" s="14">
        <v>2003033</v>
      </c>
      <c r="J39" s="14">
        <v>0</v>
      </c>
      <c r="K39" s="14">
        <v>0</v>
      </c>
    </row>
    <row r="40" spans="1:11">
      <c r="A40" s="16" t="str">
        <f>VLOOKUP(E40,Table1[[#All],[Campo]],1,0)</f>
        <v>typ_instrmnt</v>
      </c>
      <c r="B40" s="14" t="s">
        <v>1502</v>
      </c>
      <c r="C40" s="14" t="s">
        <v>1503</v>
      </c>
      <c r="D40" s="14" t="s">
        <v>1420</v>
      </c>
      <c r="E40" s="14" t="s">
        <v>1504</v>
      </c>
      <c r="F40" s="14" t="s">
        <v>1475</v>
      </c>
      <c r="G40" s="14" t="s">
        <v>1489</v>
      </c>
      <c r="H40" s="14" t="s">
        <v>624</v>
      </c>
      <c r="I40" s="14">
        <v>2003033</v>
      </c>
      <c r="J40" s="14">
        <v>0</v>
      </c>
      <c r="K40" s="14">
        <v>0</v>
      </c>
    </row>
    <row r="41" spans="1:11">
      <c r="A41" s="16" t="str">
        <f>VLOOKUP(E41,Table1[[#All],[Campo]],1,0)</f>
        <v>grss_crryng_amnt_instrmnt</v>
      </c>
      <c r="B41" s="14" t="s">
        <v>1505</v>
      </c>
      <c r="C41" s="14" t="s">
        <v>1506</v>
      </c>
      <c r="D41" s="14" t="s">
        <v>1420</v>
      </c>
      <c r="E41" s="14" t="s">
        <v>1507</v>
      </c>
      <c r="F41" s="14" t="s">
        <v>1508</v>
      </c>
      <c r="G41" s="14" t="s">
        <v>1489</v>
      </c>
      <c r="H41" s="14" t="s">
        <v>624</v>
      </c>
      <c r="I41" s="14">
        <v>2003033</v>
      </c>
      <c r="J41" s="14">
        <v>0</v>
      </c>
      <c r="K41" s="14">
        <v>0</v>
      </c>
    </row>
    <row r="42" spans="1:11">
      <c r="A42" s="16" t="str">
        <f>VLOOKUP(E42,Table1[[#All],[Campo]],1,0)</f>
        <v>accmltd_chngs_fv_cr_instrmnt</v>
      </c>
      <c r="B42" s="14" t="s">
        <v>1509</v>
      </c>
      <c r="C42" s="14" t="s">
        <v>1510</v>
      </c>
      <c r="D42" s="14" t="s">
        <v>1420</v>
      </c>
      <c r="E42" s="14" t="s">
        <v>1511</v>
      </c>
      <c r="F42" s="14" t="s">
        <v>1508</v>
      </c>
      <c r="G42" s="14" t="s">
        <v>1489</v>
      </c>
      <c r="H42" s="14" t="s">
        <v>624</v>
      </c>
      <c r="I42" s="14">
        <v>2003033</v>
      </c>
      <c r="J42" s="14">
        <v>0</v>
      </c>
      <c r="K42" s="14">
        <v>0</v>
      </c>
    </row>
    <row r="43" spans="1:11">
      <c r="A43" s="16" t="str">
        <f>VLOOKUP(E43,Table1[[#All],[Campo]],1,0)</f>
        <v>accntng_clssfctn</v>
      </c>
      <c r="B43" s="14" t="s">
        <v>1512</v>
      </c>
      <c r="C43" s="14" t="s">
        <v>1513</v>
      </c>
      <c r="D43" s="14" t="s">
        <v>1420</v>
      </c>
      <c r="E43" s="14" t="s">
        <v>1514</v>
      </c>
      <c r="F43" s="14" t="s">
        <v>1475</v>
      </c>
      <c r="G43" s="14" t="s">
        <v>1489</v>
      </c>
      <c r="H43" s="14" t="s">
        <v>624</v>
      </c>
      <c r="I43" s="14">
        <v>2003033</v>
      </c>
      <c r="J43" s="14">
        <v>0</v>
      </c>
      <c r="K43" s="14">
        <v>0</v>
      </c>
    </row>
    <row r="44" spans="1:11">
      <c r="A44" s="16" t="e">
        <f>VLOOKUP(E44,Table1[[#All],[Campo]],1,0)</f>
        <v>#N/A</v>
      </c>
      <c r="B44" s="14" t="s">
        <v>1515</v>
      </c>
      <c r="C44" s="14" t="s">
        <v>1516</v>
      </c>
      <c r="D44" s="14" t="s">
        <v>1420</v>
      </c>
      <c r="E44" s="14" t="s">
        <v>1517</v>
      </c>
      <c r="F44" s="14" t="s">
        <v>1508</v>
      </c>
      <c r="G44" s="14" t="s">
        <v>1489</v>
      </c>
      <c r="H44" s="14" t="s">
        <v>624</v>
      </c>
      <c r="I44" s="14">
        <v>2003033</v>
      </c>
      <c r="J44" s="14">
        <v>0</v>
      </c>
      <c r="K44" s="14">
        <v>0</v>
      </c>
    </row>
    <row r="45" spans="1:11">
      <c r="A45" s="16" t="e">
        <f>VLOOKUP(E45,Table1[[#All],[Campo]],1,0)</f>
        <v>#N/A</v>
      </c>
      <c r="B45" s="14" t="s">
        <v>1518</v>
      </c>
      <c r="C45" s="14" t="s">
        <v>1519</v>
      </c>
      <c r="D45" s="14" t="s">
        <v>1420</v>
      </c>
      <c r="E45" s="14" t="s">
        <v>1520</v>
      </c>
      <c r="F45" s="14" t="s">
        <v>1508</v>
      </c>
      <c r="G45" s="14" t="s">
        <v>1489</v>
      </c>
      <c r="H45" s="14" t="s">
        <v>624</v>
      </c>
      <c r="I45" s="14">
        <v>2003033</v>
      </c>
      <c r="J45" s="14">
        <v>0</v>
      </c>
      <c r="K45" s="14">
        <v>0</v>
      </c>
    </row>
    <row r="46" spans="1:11">
      <c r="A46" s="16" t="e">
        <f>VLOOKUP(E46,Table1[[#All],[Campo]],1,0)</f>
        <v>#N/A</v>
      </c>
      <c r="B46" s="14" t="s">
        <v>1521</v>
      </c>
      <c r="C46" s="14" t="s">
        <v>1522</v>
      </c>
      <c r="D46" s="14" t="s">
        <v>1420</v>
      </c>
      <c r="E46" s="14" t="s">
        <v>1523</v>
      </c>
      <c r="F46" s="14" t="s">
        <v>1508</v>
      </c>
      <c r="G46" s="14" t="s">
        <v>1489</v>
      </c>
      <c r="H46" s="14" t="s">
        <v>624</v>
      </c>
      <c r="I46" s="14">
        <v>2003033</v>
      </c>
      <c r="J46" s="14">
        <v>0</v>
      </c>
      <c r="K46" s="14">
        <v>0</v>
      </c>
    </row>
    <row r="47" spans="1:11">
      <c r="A47" s="16" t="str">
        <f>VLOOKUP(E47,Table1[[#All],[Campo]],1,0)</f>
        <v>accmltd_imprmnt_instrmnt</v>
      </c>
      <c r="B47" s="14" t="s">
        <v>1524</v>
      </c>
      <c r="C47" s="14" t="s">
        <v>1525</v>
      </c>
      <c r="D47" s="14" t="s">
        <v>1420</v>
      </c>
      <c r="E47" s="14" t="s">
        <v>1526</v>
      </c>
      <c r="F47" s="14" t="s">
        <v>1508</v>
      </c>
      <c r="G47" s="14" t="s">
        <v>1489</v>
      </c>
      <c r="H47" s="14" t="s">
        <v>624</v>
      </c>
      <c r="I47" s="14">
        <v>2003033</v>
      </c>
      <c r="J47" s="14">
        <v>0</v>
      </c>
      <c r="K47" s="14">
        <v>0</v>
      </c>
    </row>
    <row r="48" spans="1:11">
      <c r="A48" s="16" t="e">
        <f>VLOOKUP(E48,Table1[[#All],[Campo]],1,0)</f>
        <v>#N/A</v>
      </c>
      <c r="B48" s="14" t="s">
        <v>1527</v>
      </c>
      <c r="C48" s="14" t="s">
        <v>1528</v>
      </c>
      <c r="D48" s="14" t="s">
        <v>1420</v>
      </c>
      <c r="E48" s="14" t="s">
        <v>1529</v>
      </c>
      <c r="F48" s="14" t="s">
        <v>1475</v>
      </c>
      <c r="G48" s="14" t="s">
        <v>1489</v>
      </c>
      <c r="H48" s="14" t="s">
        <v>1423</v>
      </c>
      <c r="I48" s="14">
        <v>2003033</v>
      </c>
      <c r="J48" s="14">
        <v>744</v>
      </c>
      <c r="K48" s="14">
        <v>3.7100000000000001E-2</v>
      </c>
    </row>
    <row r="49" spans="1:11">
      <c r="A49" s="16" t="str">
        <f>VLOOKUP(E49,Table1[[#All],[Campo]],1,0)</f>
        <v>lcl_instmrnt_id</v>
      </c>
      <c r="B49" s="14" t="s">
        <v>1530</v>
      </c>
      <c r="C49" s="14" t="s">
        <v>1531</v>
      </c>
      <c r="D49" s="14" t="s">
        <v>1420</v>
      </c>
      <c r="E49" s="14" t="s">
        <v>1429</v>
      </c>
      <c r="F49" s="14" t="s">
        <v>1487</v>
      </c>
      <c r="G49" s="14" t="s">
        <v>1489</v>
      </c>
      <c r="H49" s="14" t="s">
        <v>624</v>
      </c>
      <c r="I49" s="14">
        <v>2003033</v>
      </c>
      <c r="J49" s="14">
        <v>0</v>
      </c>
      <c r="K49" s="14">
        <v>0</v>
      </c>
    </row>
    <row r="50" spans="1:11">
      <c r="A50" s="16" t="str">
        <f>VLOOKUP(E50,Table1[[#All],[Campo]],1,0)</f>
        <v>sstnbl_indctr</v>
      </c>
      <c r="B50" s="14" t="s">
        <v>1532</v>
      </c>
      <c r="C50" s="14" t="s">
        <v>1533</v>
      </c>
      <c r="D50" s="14" t="s">
        <v>1420</v>
      </c>
      <c r="E50" s="14" t="s">
        <v>1432</v>
      </c>
      <c r="F50" s="14" t="s">
        <v>1475</v>
      </c>
      <c r="G50" s="14" t="s">
        <v>1489</v>
      </c>
      <c r="H50" s="14" t="s">
        <v>1423</v>
      </c>
      <c r="I50" s="14">
        <v>2003033</v>
      </c>
      <c r="J50" s="14">
        <v>2003033</v>
      </c>
      <c r="K50" s="14">
        <v>100</v>
      </c>
    </row>
    <row r="51" spans="1:11">
      <c r="A51" s="16" t="str">
        <f>VLOOKUP(E51,Table1[[#All],[Campo]],1,0)</f>
        <v>sstnbl_ctgry</v>
      </c>
      <c r="B51" s="14" t="s">
        <v>1534</v>
      </c>
      <c r="C51" s="14" t="s">
        <v>1535</v>
      </c>
      <c r="D51" s="14" t="s">
        <v>1420</v>
      </c>
      <c r="E51" s="14" t="s">
        <v>1436</v>
      </c>
      <c r="F51" s="14" t="s">
        <v>1475</v>
      </c>
      <c r="G51" s="14" t="s">
        <v>1489</v>
      </c>
      <c r="H51" s="14" t="s">
        <v>1423</v>
      </c>
      <c r="I51" s="14">
        <v>2003033</v>
      </c>
      <c r="J51" s="14">
        <v>2003033</v>
      </c>
      <c r="K51" s="14">
        <v>100</v>
      </c>
    </row>
    <row r="52" spans="1:11">
      <c r="A52" s="16" t="e">
        <f>VLOOKUP(E52,Table1[[#All],[Campo]],1,0)</f>
        <v>#N/A</v>
      </c>
      <c r="B52" s="14" t="s">
        <v>1536</v>
      </c>
      <c r="C52" s="14" t="s">
        <v>1537</v>
      </c>
      <c r="D52" s="14" t="s">
        <v>1420</v>
      </c>
      <c r="E52" s="14" t="s">
        <v>1538</v>
      </c>
      <c r="F52" s="14" t="s">
        <v>1508</v>
      </c>
      <c r="G52" s="14" t="s">
        <v>1489</v>
      </c>
      <c r="H52" s="14" t="s">
        <v>624</v>
      </c>
      <c r="I52" s="14">
        <v>2003033</v>
      </c>
      <c r="J52" s="14">
        <v>0</v>
      </c>
      <c r="K52" s="14">
        <v>0</v>
      </c>
    </row>
    <row r="53" spans="1:11">
      <c r="A53" s="16" t="e">
        <f>VLOOKUP(E53,Table1[[#All],[Campo]],1,0)</f>
        <v>#N/A</v>
      </c>
      <c r="B53" s="14" t="s">
        <v>1539</v>
      </c>
      <c r="C53" s="14" t="s">
        <v>1540</v>
      </c>
      <c r="D53" s="14" t="s">
        <v>1420</v>
      </c>
      <c r="E53" s="14" t="s">
        <v>1439</v>
      </c>
      <c r="F53" s="14" t="s">
        <v>1475</v>
      </c>
      <c r="G53" s="14" t="s">
        <v>1489</v>
      </c>
      <c r="H53" s="14" t="s">
        <v>1423</v>
      </c>
      <c r="I53" s="14">
        <v>2003033</v>
      </c>
      <c r="J53" s="14">
        <v>2003033</v>
      </c>
      <c r="K53" s="14">
        <v>100</v>
      </c>
    </row>
    <row r="54" spans="1:11">
      <c r="A54" s="16" t="str">
        <f>VLOOKUP(E54,Table1[[#All],[Campo]],1,0)</f>
        <v>grss_intrst_incm</v>
      </c>
      <c r="B54" s="14" t="s">
        <v>1541</v>
      </c>
      <c r="C54" s="14" t="s">
        <v>1542</v>
      </c>
      <c r="D54" s="14" t="s">
        <v>1420</v>
      </c>
      <c r="E54" s="14" t="s">
        <v>1543</v>
      </c>
      <c r="F54" s="14" t="s">
        <v>1508</v>
      </c>
      <c r="G54" s="14" t="s">
        <v>1489</v>
      </c>
      <c r="H54" s="14" t="s">
        <v>624</v>
      </c>
      <c r="I54" s="14">
        <v>2003033</v>
      </c>
      <c r="J54" s="14">
        <v>0</v>
      </c>
      <c r="K54" s="14">
        <v>0</v>
      </c>
    </row>
    <row r="55" spans="1:11">
      <c r="A55" s="16" t="s">
        <v>1544</v>
      </c>
      <c r="B55" s="14" t="s">
        <v>1545</v>
      </c>
      <c r="C55" s="14" t="s">
        <v>1546</v>
      </c>
      <c r="D55" s="14" t="s">
        <v>1420</v>
      </c>
      <c r="E55" s="14" t="s">
        <v>1547</v>
      </c>
      <c r="F55" s="14" t="s">
        <v>1508</v>
      </c>
      <c r="G55" s="14" t="s">
        <v>1489</v>
      </c>
      <c r="H55" s="14" t="s">
        <v>624</v>
      </c>
      <c r="I55" s="14">
        <v>2003033</v>
      </c>
      <c r="J55" s="14">
        <v>0</v>
      </c>
      <c r="K55" s="14">
        <v>0</v>
      </c>
    </row>
    <row r="56" spans="1:11">
      <c r="A56" s="16" t="e">
        <f>VLOOKUP(E56,Table1[[#All],[Campo]],1,0)</f>
        <v>#N/A</v>
      </c>
      <c r="B56" s="14" t="s">
        <v>1548</v>
      </c>
      <c r="C56" s="14" t="s">
        <v>1549</v>
      </c>
      <c r="D56" s="14" t="s">
        <v>1420</v>
      </c>
      <c r="E56" s="14" t="s">
        <v>1550</v>
      </c>
      <c r="F56" s="14" t="s">
        <v>1508</v>
      </c>
      <c r="G56" s="14" t="s">
        <v>1489</v>
      </c>
      <c r="H56" s="14" t="s">
        <v>624</v>
      </c>
      <c r="I56" s="14">
        <v>2003033</v>
      </c>
      <c r="J56" s="14">
        <v>0</v>
      </c>
      <c r="K56" s="14">
        <v>0</v>
      </c>
    </row>
    <row r="57" spans="1:11">
      <c r="A57" s="16" t="e">
        <f>VLOOKUP(E57,Table1[[#All],[Campo]],1,0)</f>
        <v>#N/A</v>
      </c>
      <c r="B57" s="14" t="s">
        <v>1551</v>
      </c>
      <c r="C57" s="14" t="s">
        <v>1552</v>
      </c>
      <c r="D57" s="14" t="s">
        <v>1420</v>
      </c>
      <c r="E57" s="14" t="s">
        <v>1553</v>
      </c>
      <c r="F57" s="14" t="s">
        <v>1508</v>
      </c>
      <c r="G57" s="14" t="s">
        <v>1489</v>
      </c>
      <c r="H57" s="14" t="s">
        <v>624</v>
      </c>
      <c r="I57" s="14">
        <v>2003033</v>
      </c>
      <c r="J57" s="14">
        <v>0</v>
      </c>
      <c r="K57" s="14">
        <v>0</v>
      </c>
    </row>
    <row r="58" spans="1:11">
      <c r="A58" s="16" t="e">
        <f>VLOOKUP(E58,Table1[[#All],[Campo]],1,0)</f>
        <v>#N/A</v>
      </c>
      <c r="B58" s="14" t="s">
        <v>1554</v>
      </c>
      <c r="C58" s="14" t="s">
        <v>1555</v>
      </c>
      <c r="D58" s="14" t="s">
        <v>1420</v>
      </c>
      <c r="E58" s="14" t="s">
        <v>1442</v>
      </c>
      <c r="F58" s="14" t="s">
        <v>1475</v>
      </c>
      <c r="G58" s="14" t="s">
        <v>1489</v>
      </c>
      <c r="H58" s="14" t="s">
        <v>1423</v>
      </c>
      <c r="I58" s="14">
        <v>2003033</v>
      </c>
      <c r="J58" s="14">
        <v>2003033</v>
      </c>
      <c r="K58" s="14">
        <v>100</v>
      </c>
    </row>
    <row r="59" spans="1:11">
      <c r="A59" s="16" t="e">
        <f>VLOOKUP(E59,Table1[[#All],[Campo]],1,0)</f>
        <v>#N/A</v>
      </c>
      <c r="B59" s="14" t="s">
        <v>1556</v>
      </c>
      <c r="C59" s="14" t="s">
        <v>1557</v>
      </c>
      <c r="D59" s="14" t="s">
        <v>1420</v>
      </c>
      <c r="E59" s="14" t="s">
        <v>1558</v>
      </c>
      <c r="F59" s="14" t="s">
        <v>1475</v>
      </c>
      <c r="G59" s="14" t="s">
        <v>1489</v>
      </c>
      <c r="H59" s="14" t="s">
        <v>1423</v>
      </c>
      <c r="I59" s="14">
        <v>2003033</v>
      </c>
      <c r="J59" s="14">
        <v>2003033</v>
      </c>
      <c r="K59" s="14">
        <v>100</v>
      </c>
    </row>
    <row r="60" spans="1:11">
      <c r="A60" s="16" t="s">
        <v>1559</v>
      </c>
      <c r="B60" s="14" t="s">
        <v>1560</v>
      </c>
      <c r="C60" s="14" t="s">
        <v>1561</v>
      </c>
      <c r="D60" s="14" t="s">
        <v>1420</v>
      </c>
      <c r="E60" s="14" t="s">
        <v>1562</v>
      </c>
      <c r="F60" s="14" t="s">
        <v>1508</v>
      </c>
      <c r="G60" s="14" t="s">
        <v>1489</v>
      </c>
      <c r="H60" s="14" t="s">
        <v>624</v>
      </c>
      <c r="I60" s="14">
        <v>2003033</v>
      </c>
      <c r="J60" s="14">
        <v>0</v>
      </c>
      <c r="K60" s="14">
        <v>0</v>
      </c>
    </row>
    <row r="61" spans="1:11">
      <c r="A61" s="16" t="e">
        <f>VLOOKUP(E61,Table1[[#All],[Campo]],1,0)</f>
        <v>#N/A</v>
      </c>
      <c r="B61" s="14" t="s">
        <v>1563</v>
      </c>
      <c r="C61" s="14" t="s">
        <v>1564</v>
      </c>
      <c r="D61" s="14" t="s">
        <v>1420</v>
      </c>
      <c r="E61" s="14" t="s">
        <v>1565</v>
      </c>
      <c r="F61" s="14" t="s">
        <v>1508</v>
      </c>
      <c r="G61" s="14" t="s">
        <v>1489</v>
      </c>
      <c r="H61" s="14" t="s">
        <v>624</v>
      </c>
      <c r="I61" s="14">
        <v>2003033</v>
      </c>
      <c r="J61" s="14">
        <v>0</v>
      </c>
      <c r="K61" s="14">
        <v>0</v>
      </c>
    </row>
    <row r="62" spans="1:11">
      <c r="A62" s="16" t="e">
        <f>VLOOKUP(E62,Table1[[#All],[Campo]],1,0)</f>
        <v>#N/A</v>
      </c>
      <c r="B62" s="14" t="s">
        <v>1566</v>
      </c>
      <c r="C62" s="14" t="s">
        <v>1567</v>
      </c>
      <c r="D62" s="14" t="s">
        <v>1420</v>
      </c>
      <c r="E62" s="14" t="s">
        <v>1445</v>
      </c>
      <c r="F62" s="14" t="s">
        <v>1475</v>
      </c>
      <c r="G62" s="14" t="s">
        <v>1489</v>
      </c>
      <c r="H62" s="14" t="s">
        <v>1423</v>
      </c>
      <c r="I62" s="14">
        <v>2003033</v>
      </c>
      <c r="J62" s="14">
        <v>2003033</v>
      </c>
      <c r="K62" s="14">
        <v>100</v>
      </c>
    </row>
    <row r="63" spans="1:11">
      <c r="A63" s="16" t="e">
        <f>VLOOKUP(E63,Table1[[#All],[Campo]],1,0)</f>
        <v>#N/A</v>
      </c>
      <c r="B63" s="14" t="s">
        <v>1568</v>
      </c>
      <c r="C63" s="14" t="s">
        <v>1569</v>
      </c>
      <c r="D63" s="14" t="s">
        <v>1420</v>
      </c>
      <c r="E63" s="14" t="s">
        <v>1570</v>
      </c>
      <c r="F63" s="14" t="s">
        <v>1475</v>
      </c>
      <c r="G63" s="14" t="s">
        <v>1489</v>
      </c>
      <c r="H63" s="14" t="s">
        <v>1423</v>
      </c>
      <c r="I63" s="14">
        <v>2003033</v>
      </c>
      <c r="J63" s="14">
        <v>2003033</v>
      </c>
      <c r="K63" s="14">
        <v>100</v>
      </c>
    </row>
    <row r="64" spans="1:11">
      <c r="A64" s="16" t="e">
        <f>VLOOKUP(E64,Table1[[#All],[Campo]],1,0)</f>
        <v>#N/A</v>
      </c>
      <c r="B64" s="14" t="s">
        <v>1571</v>
      </c>
      <c r="C64" s="14" t="s">
        <v>1572</v>
      </c>
      <c r="D64" s="14" t="s">
        <v>1420</v>
      </c>
      <c r="E64" s="14" t="s">
        <v>1573</v>
      </c>
      <c r="F64" s="14" t="s">
        <v>1475</v>
      </c>
      <c r="G64" s="14" t="s">
        <v>1489</v>
      </c>
      <c r="H64" s="14" t="s">
        <v>1423</v>
      </c>
      <c r="I64" s="14">
        <v>2003033</v>
      </c>
      <c r="J64" s="14">
        <v>2003033</v>
      </c>
      <c r="K64" s="14">
        <v>100</v>
      </c>
    </row>
    <row r="65" spans="1:11">
      <c r="A65" s="16" t="e">
        <f>VLOOKUP(E65,Table1[[#All],[Campo]],1,0)</f>
        <v>#N/A</v>
      </c>
      <c r="B65" s="14" t="s">
        <v>1574</v>
      </c>
      <c r="C65" s="14" t="s">
        <v>1575</v>
      </c>
      <c r="D65" s="14" t="s">
        <v>1420</v>
      </c>
      <c r="E65" s="14" t="s">
        <v>1576</v>
      </c>
      <c r="F65" s="14" t="s">
        <v>1475</v>
      </c>
      <c r="G65" s="14" t="s">
        <v>1489</v>
      </c>
      <c r="H65" s="14" t="s">
        <v>1423</v>
      </c>
      <c r="I65" s="14">
        <v>2003033</v>
      </c>
      <c r="J65" s="14">
        <v>2003033</v>
      </c>
      <c r="K65" s="14">
        <v>100</v>
      </c>
    </row>
    <row r="66" spans="1:11">
      <c r="A66" s="16" t="e">
        <f>VLOOKUP(E66,Table1[[#All],[Campo]],1,0)</f>
        <v>#N/A</v>
      </c>
      <c r="B66" s="14" t="s">
        <v>1577</v>
      </c>
      <c r="C66" s="14" t="s">
        <v>1578</v>
      </c>
      <c r="D66" s="14" t="s">
        <v>1420</v>
      </c>
      <c r="E66" s="14" t="s">
        <v>1579</v>
      </c>
      <c r="F66" s="14" t="s">
        <v>1508</v>
      </c>
      <c r="G66" s="14" t="s">
        <v>1489</v>
      </c>
      <c r="H66" s="14" t="s">
        <v>624</v>
      </c>
      <c r="I66" s="14">
        <v>2003033</v>
      </c>
      <c r="J66" s="14">
        <v>0</v>
      </c>
      <c r="K66" s="14">
        <v>0</v>
      </c>
    </row>
    <row r="67" spans="1:11">
      <c r="A67" s="16" t="e">
        <f>VLOOKUP(E67,Table1[[#All],[Campo]],1,0)</f>
        <v>#N/A</v>
      </c>
      <c r="B67" s="14" t="s">
        <v>1580</v>
      </c>
      <c r="C67" s="14" t="s">
        <v>1581</v>
      </c>
      <c r="D67" s="14" t="s">
        <v>1420</v>
      </c>
      <c r="E67" s="14" t="s">
        <v>1582</v>
      </c>
      <c r="F67" s="14" t="s">
        <v>1508</v>
      </c>
      <c r="G67" s="14" t="s">
        <v>1489</v>
      </c>
      <c r="H67" s="14" t="s">
        <v>624</v>
      </c>
      <c r="I67" s="14">
        <v>2003033</v>
      </c>
      <c r="J67" s="14">
        <v>0</v>
      </c>
      <c r="K67" s="14">
        <v>0</v>
      </c>
    </row>
    <row r="68" spans="1:11">
      <c r="A68" s="16" t="s">
        <v>1583</v>
      </c>
      <c r="B68" s="14" t="s">
        <v>1584</v>
      </c>
      <c r="C68" s="14" t="s">
        <v>1585</v>
      </c>
      <c r="D68" s="14" t="s">
        <v>1420</v>
      </c>
      <c r="E68" s="14" t="s">
        <v>1586</v>
      </c>
      <c r="F68" s="14" t="s">
        <v>1508</v>
      </c>
      <c r="G68" s="14" t="s">
        <v>1489</v>
      </c>
      <c r="H68" s="14" t="s">
        <v>624</v>
      </c>
      <c r="I68" s="14">
        <v>2003033</v>
      </c>
      <c r="J68" s="14">
        <v>0</v>
      </c>
      <c r="K68" s="14">
        <v>0</v>
      </c>
    </row>
    <row r="69" spans="1:11">
      <c r="A69" s="16" t="s">
        <v>1587</v>
      </c>
      <c r="B69" s="14" t="s">
        <v>1588</v>
      </c>
      <c r="C69" s="14" t="s">
        <v>1589</v>
      </c>
      <c r="D69" s="14" t="s">
        <v>1420</v>
      </c>
      <c r="E69" s="14" t="s">
        <v>1590</v>
      </c>
      <c r="F69" s="14" t="s">
        <v>1508</v>
      </c>
      <c r="G69" s="14" t="s">
        <v>1489</v>
      </c>
      <c r="H69" s="14" t="s">
        <v>624</v>
      </c>
      <c r="I69" s="14">
        <v>2003033</v>
      </c>
      <c r="J69" s="14">
        <v>0</v>
      </c>
      <c r="K69" s="14">
        <v>0</v>
      </c>
    </row>
    <row r="70" spans="1:11">
      <c r="A70" s="16" t="e">
        <f>VLOOKUP(E70,Table1[[#All],[Campo]],1,0)</f>
        <v>#N/A</v>
      </c>
      <c r="B70" s="14" t="s">
        <v>1591</v>
      </c>
      <c r="C70" s="14" t="s">
        <v>1592</v>
      </c>
      <c r="D70" s="14" t="s">
        <v>1420</v>
      </c>
      <c r="E70" s="14" t="s">
        <v>1593</v>
      </c>
      <c r="F70" s="14" t="s">
        <v>1508</v>
      </c>
      <c r="G70" s="14" t="s">
        <v>1489</v>
      </c>
      <c r="H70" s="14" t="s">
        <v>624</v>
      </c>
      <c r="I70" s="14">
        <v>2003033</v>
      </c>
      <c r="J70" s="14">
        <v>0</v>
      </c>
      <c r="K70" s="14">
        <v>0</v>
      </c>
    </row>
    <row r="71" spans="1:11">
      <c r="A71" s="16" t="e">
        <f>VLOOKUP(E71,Table1[[#All],[Campo]],1,0)</f>
        <v>#N/A</v>
      </c>
      <c r="B71" s="14" t="s">
        <v>1594</v>
      </c>
      <c r="C71" s="14" t="s">
        <v>1595</v>
      </c>
      <c r="D71" s="14" t="s">
        <v>1420</v>
      </c>
      <c r="E71" s="14" t="s">
        <v>1596</v>
      </c>
      <c r="F71" s="14" t="s">
        <v>1508</v>
      </c>
      <c r="G71" s="14" t="s">
        <v>1489</v>
      </c>
      <c r="H71" s="14" t="s">
        <v>624</v>
      </c>
      <c r="I71" s="14">
        <v>2003033</v>
      </c>
      <c r="J71" s="14">
        <v>0</v>
      </c>
      <c r="K71" s="14">
        <v>0</v>
      </c>
    </row>
    <row r="72" spans="1:11">
      <c r="A72" s="16" t="e">
        <f>VLOOKUP(E72,Table1[[#All],[Campo]],1,0)</f>
        <v>#N/A</v>
      </c>
      <c r="B72" s="14" t="s">
        <v>1597</v>
      </c>
      <c r="C72" s="14" t="s">
        <v>1598</v>
      </c>
      <c r="D72" s="14" t="s">
        <v>1420</v>
      </c>
      <c r="E72" s="14" t="s">
        <v>1599</v>
      </c>
      <c r="F72" s="14" t="s">
        <v>1508</v>
      </c>
      <c r="G72" s="14" t="s">
        <v>1489</v>
      </c>
      <c r="H72" s="14" t="s">
        <v>624</v>
      </c>
      <c r="I72" s="14">
        <v>2003033</v>
      </c>
      <c r="J72" s="14">
        <v>0</v>
      </c>
      <c r="K72" s="14">
        <v>0</v>
      </c>
    </row>
    <row r="73" spans="1:11">
      <c r="A73" s="16" t="e">
        <f>VLOOKUP(E73,Table1[[#All],[Campo]],1,0)</f>
        <v>#N/A</v>
      </c>
      <c r="B73" s="14" t="s">
        <v>1600</v>
      </c>
      <c r="C73" s="14" t="s">
        <v>1601</v>
      </c>
      <c r="D73" s="14" t="s">
        <v>1420</v>
      </c>
      <c r="E73" s="14" t="s">
        <v>1602</v>
      </c>
      <c r="F73" s="14" t="s">
        <v>1508</v>
      </c>
      <c r="G73" s="14" t="s">
        <v>1489</v>
      </c>
      <c r="H73" s="14" t="s">
        <v>624</v>
      </c>
      <c r="I73" s="14">
        <v>2003033</v>
      </c>
      <c r="J73" s="14">
        <v>0</v>
      </c>
      <c r="K73" s="14">
        <v>0</v>
      </c>
    </row>
    <row r="74" spans="1:11">
      <c r="A74" s="16" t="e">
        <f>VLOOKUP(E74,Table1[[#All],[Campo]],1,0)</f>
        <v>#N/A</v>
      </c>
      <c r="B74" s="14" t="s">
        <v>1603</v>
      </c>
      <c r="C74" s="14" t="s">
        <v>1604</v>
      </c>
      <c r="D74" s="14" t="s">
        <v>1420</v>
      </c>
      <c r="E74" s="14" t="s">
        <v>1605</v>
      </c>
      <c r="F74" s="14" t="s">
        <v>1508</v>
      </c>
      <c r="G74" s="14" t="s">
        <v>1489</v>
      </c>
      <c r="H74" s="14" t="s">
        <v>624</v>
      </c>
      <c r="I74" s="14">
        <v>2003033</v>
      </c>
      <c r="J74" s="14">
        <v>0</v>
      </c>
      <c r="K74" s="14">
        <v>0</v>
      </c>
    </row>
    <row r="75" spans="1:11">
      <c r="A75" s="16" t="s">
        <v>1606</v>
      </c>
      <c r="B75" s="14" t="s">
        <v>1607</v>
      </c>
      <c r="C75" s="14" t="s">
        <v>1608</v>
      </c>
      <c r="D75" s="14" t="s">
        <v>1420</v>
      </c>
      <c r="E75" s="14" t="s">
        <v>1609</v>
      </c>
      <c r="F75" s="14" t="s">
        <v>1508</v>
      </c>
      <c r="G75" s="14" t="s">
        <v>1489</v>
      </c>
      <c r="H75" s="14" t="s">
        <v>624</v>
      </c>
      <c r="I75" s="14">
        <v>2003033</v>
      </c>
      <c r="J75" s="14">
        <v>0</v>
      </c>
      <c r="K75" s="14">
        <v>0</v>
      </c>
    </row>
    <row r="76" spans="1:11">
      <c r="A76" s="16" t="s">
        <v>1610</v>
      </c>
      <c r="B76" s="14" t="s">
        <v>1611</v>
      </c>
      <c r="C76" s="14" t="s">
        <v>1612</v>
      </c>
      <c r="D76" s="14" t="s">
        <v>1420</v>
      </c>
      <c r="E76" s="14" t="s">
        <v>1613</v>
      </c>
      <c r="F76" s="14" t="s">
        <v>1508</v>
      </c>
      <c r="G76" s="14" t="s">
        <v>1489</v>
      </c>
      <c r="H76" s="14" t="s">
        <v>624</v>
      </c>
      <c r="I76" s="14">
        <v>2003033</v>
      </c>
      <c r="J76" s="14">
        <v>0</v>
      </c>
      <c r="K76" s="14">
        <v>0</v>
      </c>
    </row>
    <row r="77" spans="1:11">
      <c r="A77" s="16" t="e">
        <f>VLOOKUP(E77,Table1[[#All],[Campo]],1,0)</f>
        <v>#N/A</v>
      </c>
      <c r="B77" s="14" t="s">
        <v>1614</v>
      </c>
      <c r="C77" s="14" t="s">
        <v>1615</v>
      </c>
      <c r="D77" s="14" t="s">
        <v>1420</v>
      </c>
      <c r="E77" s="14" t="s">
        <v>1616</v>
      </c>
      <c r="F77" s="14" t="s">
        <v>1508</v>
      </c>
      <c r="G77" s="14" t="s">
        <v>1489</v>
      </c>
      <c r="H77" s="14" t="s">
        <v>624</v>
      </c>
      <c r="I77" s="14">
        <v>2003033</v>
      </c>
      <c r="J77" s="14">
        <v>0</v>
      </c>
      <c r="K77" s="14">
        <v>0</v>
      </c>
    </row>
    <row r="78" spans="1:11">
      <c r="A78" s="16" t="e">
        <f>VLOOKUP(E78,Table1[[#All],[Campo]],1,0)</f>
        <v>#N/A</v>
      </c>
      <c r="B78" s="14" t="s">
        <v>1617</v>
      </c>
      <c r="C78" s="14" t="s">
        <v>1618</v>
      </c>
      <c r="D78" s="14" t="s">
        <v>1420</v>
      </c>
      <c r="E78" s="14" t="s">
        <v>1448</v>
      </c>
      <c r="F78" s="14" t="s">
        <v>1475</v>
      </c>
      <c r="G78" s="14" t="s">
        <v>1489</v>
      </c>
      <c r="H78" s="14" t="s">
        <v>1423</v>
      </c>
      <c r="I78" s="14">
        <v>2003033</v>
      </c>
      <c r="J78" s="14">
        <v>2003033</v>
      </c>
      <c r="K78" s="14">
        <v>100</v>
      </c>
    </row>
    <row r="79" spans="1:11">
      <c r="A79" s="16" t="s">
        <v>1619</v>
      </c>
      <c r="B79" s="14" t="s">
        <v>1620</v>
      </c>
      <c r="C79" s="14" t="s">
        <v>1621</v>
      </c>
      <c r="D79" s="14" t="s">
        <v>1420</v>
      </c>
      <c r="E79" s="14" t="s">
        <v>1622</v>
      </c>
      <c r="F79" s="14" t="s">
        <v>1508</v>
      </c>
      <c r="G79" s="14" t="s">
        <v>1489</v>
      </c>
      <c r="H79" s="14" t="s">
        <v>624</v>
      </c>
      <c r="I79" s="14">
        <v>2003033</v>
      </c>
      <c r="J79" s="14">
        <v>0</v>
      </c>
      <c r="K79" s="14">
        <v>0</v>
      </c>
    </row>
    <row r="80" spans="1:11">
      <c r="A80" s="16" t="s">
        <v>1623</v>
      </c>
      <c r="B80" s="14" t="s">
        <v>1624</v>
      </c>
      <c r="C80" s="14" t="s">
        <v>1625</v>
      </c>
      <c r="D80" s="14" t="s">
        <v>1420</v>
      </c>
      <c r="E80" s="14" t="s">
        <v>1626</v>
      </c>
      <c r="F80" s="14" t="s">
        <v>1508</v>
      </c>
      <c r="G80" s="14" t="s">
        <v>1489</v>
      </c>
      <c r="H80" s="14" t="s">
        <v>624</v>
      </c>
      <c r="I80" s="14">
        <v>2003033</v>
      </c>
      <c r="J80" s="14">
        <v>0</v>
      </c>
      <c r="K80" s="14">
        <v>0</v>
      </c>
    </row>
    <row r="81" spans="1:11">
      <c r="A81" s="16" t="s">
        <v>1449</v>
      </c>
      <c r="B81" s="14" t="s">
        <v>1627</v>
      </c>
      <c r="C81" s="14" t="s">
        <v>1628</v>
      </c>
      <c r="D81" s="14" t="s">
        <v>1420</v>
      </c>
      <c r="E81" s="14" t="s">
        <v>1452</v>
      </c>
      <c r="F81" s="14" t="s">
        <v>1475</v>
      </c>
      <c r="G81" s="14" t="s">
        <v>1489</v>
      </c>
      <c r="H81" s="14" t="s">
        <v>1423</v>
      </c>
      <c r="I81" s="14">
        <v>2003033</v>
      </c>
      <c r="J81" s="14">
        <v>2003033</v>
      </c>
      <c r="K81" s="14">
        <v>100</v>
      </c>
    </row>
    <row r="82" spans="1:11">
      <c r="A82" s="16" t="str">
        <f>VLOOKUP(E82,Table1[[#All],[Campo]],1,0)</f>
        <v>idcmb</v>
      </c>
      <c r="B82" s="14" t="s">
        <v>1629</v>
      </c>
      <c r="C82" s="14" t="s">
        <v>1630</v>
      </c>
      <c r="D82" s="14" t="s">
        <v>1420</v>
      </c>
      <c r="E82" s="14" t="s">
        <v>1455</v>
      </c>
      <c r="F82" s="14" t="s">
        <v>1475</v>
      </c>
      <c r="G82" s="14" t="s">
        <v>1489</v>
      </c>
      <c r="H82" s="14" t="s">
        <v>1423</v>
      </c>
      <c r="I82" s="14">
        <v>2003033</v>
      </c>
      <c r="J82" s="14">
        <v>2003033</v>
      </c>
      <c r="K82" s="14">
        <v>100</v>
      </c>
    </row>
    <row r="83" spans="1:11">
      <c r="A83" s="16" t="str">
        <f>VLOOKUP(E83,Table1[[#All],[Campo]],1,0)</f>
        <v>cod_soc</v>
      </c>
      <c r="B83" s="14" t="s">
        <v>1631</v>
      </c>
      <c r="C83" s="14" t="s">
        <v>1473</v>
      </c>
      <c r="D83" s="14" t="s">
        <v>1471</v>
      </c>
      <c r="E83" s="14" t="s">
        <v>1398</v>
      </c>
      <c r="F83" s="14" t="s">
        <v>1475</v>
      </c>
      <c r="G83" s="14" t="s">
        <v>1632</v>
      </c>
      <c r="H83" s="14" t="s">
        <v>624</v>
      </c>
      <c r="I83" s="14">
        <v>731165</v>
      </c>
      <c r="J83" s="14">
        <v>0</v>
      </c>
      <c r="K83" s="14">
        <v>0</v>
      </c>
    </row>
    <row r="84" spans="1:11">
      <c r="A84" s="16" t="str">
        <f>VLOOKUP(E84,Table1[[#All],[Campo]],1,0)</f>
        <v>dt_rfrnc</v>
      </c>
      <c r="B84" s="14" t="s">
        <v>1633</v>
      </c>
      <c r="C84" s="14" t="s">
        <v>1484</v>
      </c>
      <c r="D84" s="14" t="s">
        <v>1471</v>
      </c>
      <c r="E84" s="14" t="s">
        <v>1403</v>
      </c>
      <c r="F84" s="14" t="s">
        <v>1479</v>
      </c>
      <c r="G84" s="14" t="s">
        <v>1632</v>
      </c>
      <c r="H84" s="14" t="s">
        <v>624</v>
      </c>
      <c r="I84" s="14">
        <v>731165</v>
      </c>
      <c r="J84" s="14">
        <v>0</v>
      </c>
      <c r="K84" s="14">
        <v>0</v>
      </c>
    </row>
    <row r="85" spans="1:11">
      <c r="A85" s="16" t="str">
        <f>VLOOKUP(E85,Table1[[#All],[Campo]],1,0)</f>
        <v>instrmnt_id</v>
      </c>
      <c r="B85" s="14" t="s">
        <v>1634</v>
      </c>
      <c r="C85" s="14" t="s">
        <v>1486</v>
      </c>
      <c r="D85" s="14" t="s">
        <v>1471</v>
      </c>
      <c r="E85" s="14" t="s">
        <v>1412</v>
      </c>
      <c r="F85" s="14" t="s">
        <v>1487</v>
      </c>
      <c r="G85" s="14" t="s">
        <v>1632</v>
      </c>
      <c r="H85" s="14" t="s">
        <v>624</v>
      </c>
      <c r="I85" s="14">
        <v>731165</v>
      </c>
      <c r="J85" s="14">
        <v>0</v>
      </c>
      <c r="K85" s="14">
        <v>0</v>
      </c>
    </row>
    <row r="86" spans="1:11">
      <c r="A86" s="16" t="str">
        <f>VLOOKUP(E86,Table1[[#All],[Campo]],1,0)</f>
        <v>cod_soc</v>
      </c>
      <c r="B86" s="14" t="s">
        <v>1635</v>
      </c>
      <c r="C86" s="14" t="s">
        <v>1473</v>
      </c>
      <c r="D86" s="14" t="s">
        <v>1636</v>
      </c>
      <c r="E86" s="14" t="s">
        <v>1398</v>
      </c>
      <c r="F86" s="14" t="s">
        <v>1475</v>
      </c>
      <c r="G86" s="14" t="s">
        <v>1637</v>
      </c>
      <c r="H86" s="14" t="s">
        <v>624</v>
      </c>
      <c r="I86" s="14">
        <v>456960</v>
      </c>
      <c r="J86" s="14">
        <v>0</v>
      </c>
      <c r="K86" s="14">
        <v>0</v>
      </c>
    </row>
    <row r="87" spans="1:11">
      <c r="A87" s="16" t="str">
        <f>VLOOKUP(E87,Table1[[#All],[Campo]],1,0)</f>
        <v>dt_rfrnc</v>
      </c>
      <c r="B87" s="14" t="s">
        <v>1638</v>
      </c>
      <c r="C87" s="14" t="s">
        <v>1484</v>
      </c>
      <c r="D87" s="14" t="s">
        <v>1636</v>
      </c>
      <c r="E87" s="14" t="s">
        <v>1403</v>
      </c>
      <c r="F87" s="14" t="s">
        <v>1479</v>
      </c>
      <c r="G87" s="14" t="s">
        <v>1637</v>
      </c>
      <c r="H87" s="14" t="s">
        <v>624</v>
      </c>
      <c r="I87" s="14">
        <v>456960</v>
      </c>
      <c r="J87" s="14">
        <v>0</v>
      </c>
      <c r="K87" s="14">
        <v>0</v>
      </c>
    </row>
    <row r="88" spans="1:11">
      <c r="A88" s="16" t="str">
        <f>VLOOKUP(E88,Table1[[#All],[Campo]],1,0)</f>
        <v>instrmnt_id</v>
      </c>
      <c r="B88" s="14" t="s">
        <v>1639</v>
      </c>
      <c r="C88" s="14" t="s">
        <v>1640</v>
      </c>
      <c r="D88" s="14" t="s">
        <v>1481</v>
      </c>
      <c r="E88" s="14" t="s">
        <v>1412</v>
      </c>
      <c r="F88" s="14" t="s">
        <v>1641</v>
      </c>
      <c r="G88" s="14" t="s">
        <v>1642</v>
      </c>
      <c r="H88" s="14" t="s">
        <v>624</v>
      </c>
      <c r="I88" s="14">
        <v>2490665</v>
      </c>
      <c r="J88" s="14">
        <v>0</v>
      </c>
      <c r="K88" s="14">
        <v>0</v>
      </c>
    </row>
    <row r="89" spans="1:11">
      <c r="A89" s="16" t="str">
        <f>VLOOKUP(E89,Table1[[#All],[Campo]],1,0)</f>
        <v>typ_instrmnt</v>
      </c>
      <c r="B89" s="14" t="s">
        <v>1643</v>
      </c>
      <c r="C89" s="14" t="s">
        <v>1644</v>
      </c>
      <c r="D89" s="14" t="s">
        <v>1420</v>
      </c>
      <c r="E89" s="14" t="s">
        <v>1504</v>
      </c>
      <c r="F89" s="14" t="s">
        <v>1641</v>
      </c>
      <c r="G89" s="14" t="s">
        <v>1642</v>
      </c>
      <c r="H89" s="14" t="s">
        <v>624</v>
      </c>
      <c r="I89" s="14">
        <v>2001306</v>
      </c>
      <c r="J89" s="14">
        <v>0</v>
      </c>
      <c r="K89" s="14">
        <v>0</v>
      </c>
    </row>
    <row r="90" spans="1:11">
      <c r="A90" s="16" t="str">
        <f>VLOOKUP(E90,Table1[[#All],[Campo]],1,0)</f>
        <v>instrmnt_id</v>
      </c>
      <c r="B90" s="14" t="s">
        <v>1645</v>
      </c>
      <c r="C90" s="14" t="s">
        <v>1646</v>
      </c>
      <c r="D90" s="14" t="s">
        <v>1471</v>
      </c>
      <c r="E90" s="14" t="s">
        <v>1412</v>
      </c>
      <c r="F90" s="14" t="s">
        <v>1641</v>
      </c>
      <c r="G90" s="14" t="s">
        <v>1642</v>
      </c>
      <c r="H90" s="14" t="s">
        <v>624</v>
      </c>
      <c r="I90" s="14">
        <v>731165</v>
      </c>
      <c r="J90" s="14">
        <v>0</v>
      </c>
      <c r="K90" s="14">
        <v>0</v>
      </c>
    </row>
    <row r="91" spans="1:11">
      <c r="A91" s="16" t="str">
        <f>VLOOKUP(E91,Table1[[#All],[Campo]],1,0)</f>
        <v>dt_rfrnc</v>
      </c>
      <c r="B91" s="14" t="s">
        <v>1647</v>
      </c>
      <c r="C91" s="14" t="s">
        <v>1648</v>
      </c>
      <c r="D91" s="14" t="s">
        <v>1397</v>
      </c>
      <c r="E91" s="14" t="s">
        <v>1403</v>
      </c>
      <c r="F91" s="14" t="s">
        <v>1649</v>
      </c>
      <c r="G91" s="14" t="s">
        <v>1650</v>
      </c>
      <c r="H91" s="14" t="s">
        <v>624</v>
      </c>
      <c r="I91" s="14">
        <v>1096295</v>
      </c>
      <c r="J91" s="14">
        <v>0</v>
      </c>
      <c r="K91" s="14">
        <v>0</v>
      </c>
    </row>
    <row r="92" spans="1:11">
      <c r="A92" s="16" t="str">
        <f>VLOOKUP(E92,Table1[[#All],[Campo]],1,0)</f>
        <v>dt_rfrnc</v>
      </c>
      <c r="B92" s="14" t="s">
        <v>1651</v>
      </c>
      <c r="C92" s="14" t="s">
        <v>1652</v>
      </c>
      <c r="D92" s="14" t="s">
        <v>1406</v>
      </c>
      <c r="E92" s="14" t="s">
        <v>1403</v>
      </c>
      <c r="F92" s="14" t="s">
        <v>1649</v>
      </c>
      <c r="G92" s="14" t="s">
        <v>1653</v>
      </c>
      <c r="H92" s="14" t="s">
        <v>624</v>
      </c>
      <c r="I92" s="14">
        <v>2490665</v>
      </c>
      <c r="J92" s="14">
        <v>0</v>
      </c>
      <c r="K92" s="14">
        <v>0</v>
      </c>
    </row>
    <row r="93" spans="1:11">
      <c r="A93" s="16" t="str">
        <f>VLOOKUP(E93,Table1[[#All],[Campo]],1,0)</f>
        <v>dt_rfrnc</v>
      </c>
      <c r="B93" s="14" t="s">
        <v>1654</v>
      </c>
      <c r="C93" s="14" t="s">
        <v>1652</v>
      </c>
      <c r="D93" s="14" t="s">
        <v>1414</v>
      </c>
      <c r="E93" s="14" t="s">
        <v>1403</v>
      </c>
      <c r="F93" s="14" t="s">
        <v>1649</v>
      </c>
      <c r="G93" s="14" t="s">
        <v>1655</v>
      </c>
      <c r="H93" s="14" t="s">
        <v>624</v>
      </c>
      <c r="I93" s="14">
        <v>2002411</v>
      </c>
      <c r="J93" s="14">
        <v>0</v>
      </c>
      <c r="K93" s="14">
        <v>0</v>
      </c>
    </row>
    <row r="94" spans="1:11">
      <c r="A94" s="16" t="str">
        <f>VLOOKUP(E94,Table1[[#All],[Campo]],1,0)</f>
        <v>imprmnt_stts</v>
      </c>
      <c r="B94" s="14" t="s">
        <v>1656</v>
      </c>
      <c r="C94" s="14" t="s">
        <v>1657</v>
      </c>
      <c r="D94" s="14" t="s">
        <v>1414</v>
      </c>
      <c r="E94" s="14" t="s">
        <v>1499</v>
      </c>
      <c r="F94" s="14" t="s">
        <v>1475</v>
      </c>
      <c r="G94" s="14" t="s">
        <v>1655</v>
      </c>
      <c r="H94" s="14" t="s">
        <v>624</v>
      </c>
      <c r="I94" s="14">
        <v>2002411</v>
      </c>
      <c r="J94" s="14">
        <v>0</v>
      </c>
      <c r="K94" s="14">
        <v>0</v>
      </c>
    </row>
    <row r="95" spans="1:11">
      <c r="A95" s="16" t="e">
        <f>VLOOKUP(E95,Table1[[#All],[Campo]],1,0)</f>
        <v>#N/A</v>
      </c>
      <c r="B95" s="14" t="s">
        <v>1658</v>
      </c>
      <c r="C95" s="14" t="s">
        <v>1659</v>
      </c>
      <c r="D95" s="14" t="s">
        <v>1414</v>
      </c>
      <c r="E95" s="14" t="s">
        <v>1593</v>
      </c>
      <c r="F95" s="14" t="s">
        <v>1475</v>
      </c>
      <c r="G95" s="14" t="s">
        <v>1655</v>
      </c>
      <c r="H95" s="14" t="s">
        <v>624</v>
      </c>
      <c r="I95" s="14">
        <v>2002411</v>
      </c>
      <c r="J95" s="14">
        <v>0</v>
      </c>
      <c r="K95" s="14">
        <v>0</v>
      </c>
    </row>
    <row r="96" spans="1:11">
      <c r="A96" s="16" t="str">
        <f>VLOOKUP(E96,Table1[[#All],[Campo]],1,0)</f>
        <v>dt_rfrnc</v>
      </c>
      <c r="B96" s="14" t="s">
        <v>1660</v>
      </c>
      <c r="C96" s="14" t="s">
        <v>1652</v>
      </c>
      <c r="D96" s="14" t="s">
        <v>1457</v>
      </c>
      <c r="E96" s="14" t="s">
        <v>1403</v>
      </c>
      <c r="F96" s="14" t="s">
        <v>1649</v>
      </c>
      <c r="G96" s="14" t="s">
        <v>1661</v>
      </c>
      <c r="H96" s="14" t="s">
        <v>624</v>
      </c>
      <c r="I96" s="14">
        <v>731165</v>
      </c>
      <c r="J96" s="14">
        <v>0</v>
      </c>
      <c r="K96" s="14">
        <v>0</v>
      </c>
    </row>
    <row r="97" spans="1:11">
      <c r="A97" s="16" t="str">
        <f>VLOOKUP(E97,Table1[[#All],[Campo]],1,0)</f>
        <v>dt_rfrnc</v>
      </c>
      <c r="B97" s="14" t="s">
        <v>1662</v>
      </c>
      <c r="C97" s="14" t="s">
        <v>1652</v>
      </c>
      <c r="D97" s="14" t="s">
        <v>1462</v>
      </c>
      <c r="E97" s="14" t="s">
        <v>1403</v>
      </c>
      <c r="F97" s="14" t="s">
        <v>1649</v>
      </c>
      <c r="G97" s="14" t="s">
        <v>1663</v>
      </c>
      <c r="H97" s="14" t="s">
        <v>624</v>
      </c>
      <c r="I97" s="14">
        <v>456960</v>
      </c>
      <c r="J97" s="14">
        <v>0</v>
      </c>
      <c r="K97" s="14">
        <v>0</v>
      </c>
    </row>
    <row r="98" spans="1:11">
      <c r="A98" s="16" t="str">
        <f>VLOOKUP(E98,Table1[[#All],[Campo]],1,0)</f>
        <v>dt_rfrnc</v>
      </c>
      <c r="B98" s="14" t="s">
        <v>1664</v>
      </c>
      <c r="C98" s="14" t="s">
        <v>1665</v>
      </c>
      <c r="D98" s="14" t="s">
        <v>1474</v>
      </c>
      <c r="E98" s="14" t="s">
        <v>1403</v>
      </c>
      <c r="F98" s="14" t="s">
        <v>1649</v>
      </c>
      <c r="G98" s="14" t="s">
        <v>1666</v>
      </c>
      <c r="H98" s="14" t="s">
        <v>624</v>
      </c>
      <c r="I98" s="14">
        <v>1096295</v>
      </c>
      <c r="J98" s="14">
        <v>0</v>
      </c>
      <c r="K98" s="14">
        <v>0</v>
      </c>
    </row>
    <row r="99" spans="1:11">
      <c r="A99" s="16" t="str">
        <f>VLOOKUP(E99,Table1[[#All],[Campo]],1,0)</f>
        <v>dt_rfrnc</v>
      </c>
      <c r="B99" s="14" t="s">
        <v>1667</v>
      </c>
      <c r="C99" s="14" t="s">
        <v>1665</v>
      </c>
      <c r="D99" s="14" t="s">
        <v>1481</v>
      </c>
      <c r="E99" s="14" t="s">
        <v>1403</v>
      </c>
      <c r="F99" s="14" t="s">
        <v>1649</v>
      </c>
      <c r="G99" s="14" t="s">
        <v>1668</v>
      </c>
      <c r="H99" s="14" t="s">
        <v>624</v>
      </c>
      <c r="I99" s="14">
        <v>2490665</v>
      </c>
      <c r="J99" s="14">
        <v>0</v>
      </c>
      <c r="K99" s="14">
        <v>0</v>
      </c>
    </row>
    <row r="100" spans="1:11">
      <c r="A100" s="16" t="str">
        <f>VLOOKUP(E100,Table1[[#All],[Campo]],1,0)</f>
        <v>dt_rfrnc</v>
      </c>
      <c r="B100" s="14" t="s">
        <v>1669</v>
      </c>
      <c r="C100" s="14" t="s">
        <v>1665</v>
      </c>
      <c r="D100" s="14" t="s">
        <v>1420</v>
      </c>
      <c r="E100" s="14" t="s">
        <v>1403</v>
      </c>
      <c r="F100" s="14" t="s">
        <v>1649</v>
      </c>
      <c r="G100" s="14" t="s">
        <v>1670</v>
      </c>
      <c r="H100" s="14" t="s">
        <v>624</v>
      </c>
      <c r="I100" s="14">
        <v>2002411</v>
      </c>
      <c r="J100" s="14">
        <v>0</v>
      </c>
      <c r="K100" s="14">
        <v>0</v>
      </c>
    </row>
    <row r="101" spans="1:11">
      <c r="A101" s="16" t="str">
        <f>VLOOKUP(E101,Table1[[#All],[Campo]],1,0)</f>
        <v>grss_crryng_amnt_instrmnt</v>
      </c>
      <c r="B101" s="14" t="s">
        <v>1671</v>
      </c>
      <c r="C101" s="14" t="s">
        <v>1672</v>
      </c>
      <c r="D101" s="14" t="s">
        <v>1420</v>
      </c>
      <c r="E101" s="14" t="s">
        <v>1507</v>
      </c>
      <c r="F101" s="14" t="s">
        <v>1673</v>
      </c>
      <c r="G101" s="14" t="s">
        <v>1670</v>
      </c>
      <c r="H101" s="14" t="s">
        <v>1423</v>
      </c>
      <c r="I101" s="14">
        <v>2002411</v>
      </c>
      <c r="J101" s="14">
        <v>31379</v>
      </c>
      <c r="K101" s="14">
        <v>1.5670999999999999</v>
      </c>
    </row>
    <row r="102" spans="1:11">
      <c r="A102" s="16" t="str">
        <f>VLOOKUP(E102,Table1[[#All],[Campo]],1,0)</f>
        <v>accmltd_chngs_fv_cr_instrmnt</v>
      </c>
      <c r="B102" s="14" t="s">
        <v>1674</v>
      </c>
      <c r="C102" s="14" t="s">
        <v>1675</v>
      </c>
      <c r="D102" s="14" t="s">
        <v>1420</v>
      </c>
      <c r="E102" s="14" t="s">
        <v>1511</v>
      </c>
      <c r="F102" s="14" t="s">
        <v>1673</v>
      </c>
      <c r="G102" s="14" t="s">
        <v>1670</v>
      </c>
      <c r="H102" s="14" t="s">
        <v>624</v>
      </c>
      <c r="I102" s="14">
        <v>2002411</v>
      </c>
      <c r="J102" s="14">
        <v>0</v>
      </c>
      <c r="K102" s="14">
        <v>0</v>
      </c>
    </row>
    <row r="103" spans="1:11">
      <c r="A103" s="16" t="e">
        <f>VLOOKUP(E103,Table1[[#All],[Campo]],1,0)</f>
        <v>#N/A</v>
      </c>
      <c r="B103" s="14" t="s">
        <v>1676</v>
      </c>
      <c r="C103" s="14" t="s">
        <v>1677</v>
      </c>
      <c r="D103" s="14" t="s">
        <v>1420</v>
      </c>
      <c r="E103" s="14" t="s">
        <v>1517</v>
      </c>
      <c r="F103" s="14" t="s">
        <v>1673</v>
      </c>
      <c r="G103" s="14" t="s">
        <v>1670</v>
      </c>
      <c r="H103" s="14" t="s">
        <v>624</v>
      </c>
      <c r="I103" s="14">
        <v>2002411</v>
      </c>
      <c r="J103" s="14">
        <v>0</v>
      </c>
      <c r="K103" s="14">
        <v>0</v>
      </c>
    </row>
    <row r="104" spans="1:11">
      <c r="A104" s="16" t="e">
        <f>VLOOKUP(E104,Table1[[#All],[Campo]],1,0)</f>
        <v>#N/A</v>
      </c>
      <c r="B104" s="14" t="s">
        <v>1678</v>
      </c>
      <c r="C104" s="14" t="s">
        <v>1679</v>
      </c>
      <c r="D104" s="14" t="s">
        <v>1420</v>
      </c>
      <c r="E104" s="14" t="s">
        <v>1520</v>
      </c>
      <c r="F104" s="14" t="s">
        <v>1673</v>
      </c>
      <c r="G104" s="14" t="s">
        <v>1670</v>
      </c>
      <c r="H104" s="14" t="s">
        <v>624</v>
      </c>
      <c r="I104" s="14">
        <v>2002411</v>
      </c>
      <c r="J104" s="14">
        <v>0</v>
      </c>
      <c r="K104" s="14">
        <v>0</v>
      </c>
    </row>
    <row r="105" spans="1:11">
      <c r="A105" s="16" t="e">
        <f>VLOOKUP(E105,Table1[[#All],[Campo]],1,0)</f>
        <v>#N/A</v>
      </c>
      <c r="B105" s="14" t="s">
        <v>1680</v>
      </c>
      <c r="C105" s="14" t="s">
        <v>1681</v>
      </c>
      <c r="D105" s="14" t="s">
        <v>1420</v>
      </c>
      <c r="E105" s="14" t="s">
        <v>1523</v>
      </c>
      <c r="F105" s="14" t="s">
        <v>1673</v>
      </c>
      <c r="G105" s="14" t="s">
        <v>1670</v>
      </c>
      <c r="H105" s="14" t="s">
        <v>624</v>
      </c>
      <c r="I105" s="14">
        <v>2002411</v>
      </c>
      <c r="J105" s="14">
        <v>0</v>
      </c>
      <c r="K105" s="14">
        <v>0</v>
      </c>
    </row>
    <row r="106" spans="1:11">
      <c r="A106" s="16" t="str">
        <f>VLOOKUP(E106,Table1[[#All],[Campo]],1,0)</f>
        <v>accmltd_imprmnt_instrmnt</v>
      </c>
      <c r="B106" s="14" t="s">
        <v>1682</v>
      </c>
      <c r="C106" s="14" t="s">
        <v>1683</v>
      </c>
      <c r="D106" s="14" t="s">
        <v>1420</v>
      </c>
      <c r="E106" s="14" t="s">
        <v>1526</v>
      </c>
      <c r="F106" s="14" t="s">
        <v>1673</v>
      </c>
      <c r="G106" s="14" t="s">
        <v>1670</v>
      </c>
      <c r="H106" s="14" t="s">
        <v>624</v>
      </c>
      <c r="I106" s="14">
        <v>2002411</v>
      </c>
      <c r="J106" s="14">
        <v>0</v>
      </c>
      <c r="K106" s="14">
        <v>0</v>
      </c>
    </row>
    <row r="107" spans="1:11">
      <c r="A107" s="16" t="e">
        <f>VLOOKUP(E107,Table1[[#All],[Campo]],1,0)</f>
        <v>#N/A</v>
      </c>
      <c r="B107" s="14" t="s">
        <v>1684</v>
      </c>
      <c r="C107" s="14" t="s">
        <v>1685</v>
      </c>
      <c r="D107" s="14" t="s">
        <v>1420</v>
      </c>
      <c r="E107" s="14" t="s">
        <v>1538</v>
      </c>
      <c r="F107" s="14" t="s">
        <v>1673</v>
      </c>
      <c r="G107" s="14" t="s">
        <v>1670</v>
      </c>
      <c r="H107" s="14" t="s">
        <v>624</v>
      </c>
      <c r="I107" s="14">
        <v>2002411</v>
      </c>
      <c r="J107" s="14">
        <v>0</v>
      </c>
      <c r="K107" s="14">
        <v>0</v>
      </c>
    </row>
    <row r="108" spans="1:11">
      <c r="A108" s="16" t="str">
        <f>VLOOKUP(E108,Table1[[#All],[Campo]],1,0)</f>
        <v>grss_intrst_incm</v>
      </c>
      <c r="B108" s="14" t="s">
        <v>1686</v>
      </c>
      <c r="C108" s="14" t="s">
        <v>1687</v>
      </c>
      <c r="D108" s="14" t="s">
        <v>1420</v>
      </c>
      <c r="E108" s="14" t="s">
        <v>1543</v>
      </c>
      <c r="F108" s="14" t="s">
        <v>1673</v>
      </c>
      <c r="G108" s="14" t="s">
        <v>1670</v>
      </c>
      <c r="H108" s="14" t="s">
        <v>624</v>
      </c>
      <c r="I108" s="14">
        <v>2002411</v>
      </c>
      <c r="J108" s="14">
        <v>0</v>
      </c>
      <c r="K108" s="14">
        <v>0</v>
      </c>
    </row>
    <row r="109" spans="1:11">
      <c r="A109" s="16" t="s">
        <v>1544</v>
      </c>
      <c r="B109" s="14" t="s">
        <v>1688</v>
      </c>
      <c r="C109" s="14" t="s">
        <v>1689</v>
      </c>
      <c r="D109" s="14" t="s">
        <v>1420</v>
      </c>
      <c r="E109" s="14" t="s">
        <v>1547</v>
      </c>
      <c r="F109" s="14" t="s">
        <v>1673</v>
      </c>
      <c r="G109" s="14" t="s">
        <v>1670</v>
      </c>
      <c r="H109" s="14" t="s">
        <v>624</v>
      </c>
      <c r="I109" s="14">
        <v>2002411</v>
      </c>
      <c r="J109" s="14">
        <v>0</v>
      </c>
      <c r="K109" s="14">
        <v>0</v>
      </c>
    </row>
    <row r="110" spans="1:11">
      <c r="A110" s="16" t="e">
        <f>VLOOKUP(E110,Table1[[#All],[Campo]],1,0)</f>
        <v>#N/A</v>
      </c>
      <c r="B110" s="14" t="s">
        <v>1690</v>
      </c>
      <c r="C110" s="14" t="s">
        <v>1691</v>
      </c>
      <c r="D110" s="14" t="s">
        <v>1420</v>
      </c>
      <c r="E110" s="14" t="s">
        <v>1550</v>
      </c>
      <c r="F110" s="14" t="s">
        <v>1673</v>
      </c>
      <c r="G110" s="14" t="s">
        <v>1670</v>
      </c>
      <c r="H110" s="14" t="s">
        <v>624</v>
      </c>
      <c r="I110" s="14">
        <v>2002411</v>
      </c>
      <c r="J110" s="14">
        <v>0</v>
      </c>
      <c r="K110" s="14">
        <v>0</v>
      </c>
    </row>
    <row r="111" spans="1:11">
      <c r="A111" s="16" t="e">
        <f>VLOOKUP(E111,Table1[[#All],[Campo]],1,0)</f>
        <v>#N/A</v>
      </c>
      <c r="B111" s="14" t="s">
        <v>1692</v>
      </c>
      <c r="C111" s="14" t="s">
        <v>1693</v>
      </c>
      <c r="D111" s="14" t="s">
        <v>1420</v>
      </c>
      <c r="E111" s="14" t="s">
        <v>1553</v>
      </c>
      <c r="F111" s="14" t="s">
        <v>1673</v>
      </c>
      <c r="G111" s="14" t="s">
        <v>1670</v>
      </c>
      <c r="H111" s="14" t="s">
        <v>624</v>
      </c>
      <c r="I111" s="14">
        <v>2002411</v>
      </c>
      <c r="J111" s="14">
        <v>0</v>
      </c>
      <c r="K111" s="14">
        <v>0</v>
      </c>
    </row>
    <row r="112" spans="1:11">
      <c r="A112" s="16" t="s">
        <v>1559</v>
      </c>
      <c r="B112" s="14" t="s">
        <v>1694</v>
      </c>
      <c r="C112" s="14" t="s">
        <v>1695</v>
      </c>
      <c r="D112" s="14" t="s">
        <v>1420</v>
      </c>
      <c r="E112" s="14" t="s">
        <v>1562</v>
      </c>
      <c r="F112" s="14" t="s">
        <v>1673</v>
      </c>
      <c r="G112" s="14" t="s">
        <v>1670</v>
      </c>
      <c r="H112" s="14" t="s">
        <v>624</v>
      </c>
      <c r="I112" s="14">
        <v>2002411</v>
      </c>
      <c r="J112" s="14">
        <v>0</v>
      </c>
      <c r="K112" s="14">
        <v>0</v>
      </c>
    </row>
    <row r="113" spans="1:11">
      <c r="A113" s="16" t="e">
        <f>VLOOKUP(E113,Table1[[#All],[Campo]],1,0)</f>
        <v>#N/A</v>
      </c>
      <c r="B113" s="14" t="s">
        <v>1696</v>
      </c>
      <c r="C113" s="14" t="s">
        <v>1697</v>
      </c>
      <c r="D113" s="14" t="s">
        <v>1420</v>
      </c>
      <c r="E113" s="14" t="s">
        <v>1565</v>
      </c>
      <c r="F113" s="14" t="s">
        <v>1673</v>
      </c>
      <c r="G113" s="14" t="s">
        <v>1670</v>
      </c>
      <c r="H113" s="14" t="s">
        <v>624</v>
      </c>
      <c r="I113" s="14">
        <v>2002411</v>
      </c>
      <c r="J113" s="14">
        <v>0</v>
      </c>
      <c r="K113" s="14">
        <v>0</v>
      </c>
    </row>
    <row r="114" spans="1:11">
      <c r="A114" s="16" t="e">
        <f>VLOOKUP(E114,Table1[[#All],[Campo]],1,0)</f>
        <v>#N/A</v>
      </c>
      <c r="B114" s="14" t="s">
        <v>1698</v>
      </c>
      <c r="C114" s="14" t="s">
        <v>1699</v>
      </c>
      <c r="D114" s="14" t="s">
        <v>1420</v>
      </c>
      <c r="E114" s="14" t="s">
        <v>1579</v>
      </c>
      <c r="F114" s="14" t="s">
        <v>1673</v>
      </c>
      <c r="G114" s="14" t="s">
        <v>1670</v>
      </c>
      <c r="H114" s="14" t="s">
        <v>624</v>
      </c>
      <c r="I114" s="14">
        <v>2002411</v>
      </c>
      <c r="J114" s="14">
        <v>0</v>
      </c>
      <c r="K114" s="14">
        <v>0</v>
      </c>
    </row>
    <row r="115" spans="1:11">
      <c r="A115" s="16" t="e">
        <f>VLOOKUP(E115,Table1[[#All],[Campo]],1,0)</f>
        <v>#N/A</v>
      </c>
      <c r="B115" s="14" t="s">
        <v>1700</v>
      </c>
      <c r="C115" s="14" t="s">
        <v>1701</v>
      </c>
      <c r="D115" s="14" t="s">
        <v>1420</v>
      </c>
      <c r="E115" s="14" t="s">
        <v>1582</v>
      </c>
      <c r="F115" s="14" t="s">
        <v>1673</v>
      </c>
      <c r="G115" s="14" t="s">
        <v>1670</v>
      </c>
      <c r="H115" s="14" t="s">
        <v>624</v>
      </c>
      <c r="I115" s="14">
        <v>2002411</v>
      </c>
      <c r="J115" s="14">
        <v>0</v>
      </c>
      <c r="K115" s="14">
        <v>0</v>
      </c>
    </row>
    <row r="116" spans="1:11">
      <c r="A116" s="16" t="s">
        <v>1583</v>
      </c>
      <c r="B116" s="14" t="s">
        <v>1702</v>
      </c>
      <c r="C116" s="14" t="s">
        <v>1703</v>
      </c>
      <c r="D116" s="14" t="s">
        <v>1420</v>
      </c>
      <c r="E116" s="14" t="s">
        <v>1586</v>
      </c>
      <c r="F116" s="14" t="s">
        <v>1673</v>
      </c>
      <c r="G116" s="14" t="s">
        <v>1670</v>
      </c>
      <c r="H116" s="14" t="s">
        <v>624</v>
      </c>
      <c r="I116" s="14">
        <v>2002411</v>
      </c>
      <c r="J116" s="14">
        <v>0</v>
      </c>
      <c r="K116" s="14">
        <v>0</v>
      </c>
    </row>
    <row r="117" spans="1:11">
      <c r="A117" s="16" t="s">
        <v>1587</v>
      </c>
      <c r="B117" s="14" t="s">
        <v>1704</v>
      </c>
      <c r="C117" s="14" t="s">
        <v>1705</v>
      </c>
      <c r="D117" s="14" t="s">
        <v>1420</v>
      </c>
      <c r="E117" s="14" t="s">
        <v>1590</v>
      </c>
      <c r="F117" s="14" t="s">
        <v>1673</v>
      </c>
      <c r="G117" s="14" t="s">
        <v>1670</v>
      </c>
      <c r="H117" s="14" t="s">
        <v>624</v>
      </c>
      <c r="I117" s="14">
        <v>2002411</v>
      </c>
      <c r="J117" s="14">
        <v>0</v>
      </c>
      <c r="K117" s="14">
        <v>0</v>
      </c>
    </row>
    <row r="118" spans="1:11">
      <c r="A118" s="16" t="e">
        <f>VLOOKUP(E118,Table1[[#All],[Campo]],1,0)</f>
        <v>#N/A</v>
      </c>
      <c r="B118" s="14" t="s">
        <v>1706</v>
      </c>
      <c r="C118" s="14" t="s">
        <v>1707</v>
      </c>
      <c r="D118" s="14" t="s">
        <v>1420</v>
      </c>
      <c r="E118" s="14" t="s">
        <v>1596</v>
      </c>
      <c r="F118" s="14" t="s">
        <v>1673</v>
      </c>
      <c r="G118" s="14" t="s">
        <v>1670</v>
      </c>
      <c r="H118" s="14" t="s">
        <v>624</v>
      </c>
      <c r="I118" s="14">
        <v>2002411</v>
      </c>
      <c r="J118" s="14">
        <v>0</v>
      </c>
      <c r="K118" s="14">
        <v>0</v>
      </c>
    </row>
    <row r="119" spans="1:11">
      <c r="A119" s="16" t="e">
        <f>VLOOKUP(E119,Table1[[#All],[Campo]],1,0)</f>
        <v>#N/A</v>
      </c>
      <c r="B119" s="14" t="s">
        <v>1708</v>
      </c>
      <c r="C119" s="14" t="s">
        <v>1709</v>
      </c>
      <c r="D119" s="14" t="s">
        <v>1420</v>
      </c>
      <c r="E119" s="14" t="s">
        <v>1602</v>
      </c>
      <c r="F119" s="14" t="s">
        <v>1673</v>
      </c>
      <c r="G119" s="14" t="s">
        <v>1670</v>
      </c>
      <c r="H119" s="14" t="s">
        <v>624</v>
      </c>
      <c r="I119" s="14">
        <v>2002411</v>
      </c>
      <c r="J119" s="14">
        <v>0</v>
      </c>
      <c r="K119" s="14">
        <v>0</v>
      </c>
    </row>
    <row r="120" spans="1:11">
      <c r="A120" s="16" t="e">
        <f>VLOOKUP(E120,Table1[[#All],[Campo]],1,0)</f>
        <v>#N/A</v>
      </c>
      <c r="B120" s="14" t="s">
        <v>1710</v>
      </c>
      <c r="C120" s="14" t="s">
        <v>1711</v>
      </c>
      <c r="D120" s="14" t="s">
        <v>1420</v>
      </c>
      <c r="E120" s="14" t="s">
        <v>1605</v>
      </c>
      <c r="F120" s="14" t="s">
        <v>1673</v>
      </c>
      <c r="G120" s="14" t="s">
        <v>1670</v>
      </c>
      <c r="H120" s="14" t="s">
        <v>624</v>
      </c>
      <c r="I120" s="14">
        <v>2002411</v>
      </c>
      <c r="J120" s="14">
        <v>0</v>
      </c>
      <c r="K120" s="14">
        <v>0</v>
      </c>
    </row>
    <row r="121" spans="1:11">
      <c r="A121" s="16" t="s">
        <v>1606</v>
      </c>
      <c r="B121" s="14" t="s">
        <v>1712</v>
      </c>
      <c r="C121" s="14" t="s">
        <v>1713</v>
      </c>
      <c r="D121" s="14" t="s">
        <v>1420</v>
      </c>
      <c r="E121" s="14" t="s">
        <v>1609</v>
      </c>
      <c r="F121" s="14" t="s">
        <v>1673</v>
      </c>
      <c r="G121" s="14" t="s">
        <v>1670</v>
      </c>
      <c r="H121" s="14" t="s">
        <v>624</v>
      </c>
      <c r="I121" s="14">
        <v>2002411</v>
      </c>
      <c r="J121" s="14">
        <v>0</v>
      </c>
      <c r="K121" s="14">
        <v>0</v>
      </c>
    </row>
    <row r="122" spans="1:11">
      <c r="A122" s="16" t="s">
        <v>1610</v>
      </c>
      <c r="B122" s="14" t="s">
        <v>1714</v>
      </c>
      <c r="C122" s="14" t="s">
        <v>1715</v>
      </c>
      <c r="D122" s="14" t="s">
        <v>1420</v>
      </c>
      <c r="E122" s="14" t="s">
        <v>1613</v>
      </c>
      <c r="F122" s="14" t="s">
        <v>1673</v>
      </c>
      <c r="G122" s="14" t="s">
        <v>1670</v>
      </c>
      <c r="H122" s="14" t="s">
        <v>624</v>
      </c>
      <c r="I122" s="14">
        <v>2002411</v>
      </c>
      <c r="J122" s="14">
        <v>0</v>
      </c>
      <c r="K122" s="14">
        <v>0</v>
      </c>
    </row>
    <row r="123" spans="1:11">
      <c r="A123" s="16" t="e">
        <f>VLOOKUP(E123,Table1[[#All],[Campo]],1,0)</f>
        <v>#N/A</v>
      </c>
      <c r="B123" s="14" t="s">
        <v>1716</v>
      </c>
      <c r="C123" s="14" t="s">
        <v>1717</v>
      </c>
      <c r="D123" s="14" t="s">
        <v>1420</v>
      </c>
      <c r="E123" s="14" t="s">
        <v>1616</v>
      </c>
      <c r="F123" s="14" t="s">
        <v>1673</v>
      </c>
      <c r="G123" s="14" t="s">
        <v>1670</v>
      </c>
      <c r="H123" s="14" t="s">
        <v>624</v>
      </c>
      <c r="I123" s="14">
        <v>2002411</v>
      </c>
      <c r="J123" s="14">
        <v>0</v>
      </c>
      <c r="K123" s="14">
        <v>0</v>
      </c>
    </row>
    <row r="124" spans="1:11">
      <c r="A124" s="16" t="s">
        <v>1619</v>
      </c>
      <c r="B124" s="14" t="s">
        <v>1718</v>
      </c>
      <c r="C124" s="14" t="s">
        <v>1719</v>
      </c>
      <c r="D124" s="14" t="s">
        <v>1420</v>
      </c>
      <c r="E124" s="14" t="s">
        <v>1622</v>
      </c>
      <c r="F124" s="14" t="s">
        <v>1673</v>
      </c>
      <c r="G124" s="14" t="s">
        <v>1670</v>
      </c>
      <c r="H124" s="14" t="s">
        <v>624</v>
      </c>
      <c r="I124" s="14">
        <v>2002411</v>
      </c>
      <c r="J124" s="14">
        <v>0</v>
      </c>
      <c r="K124" s="14">
        <v>0</v>
      </c>
    </row>
    <row r="125" spans="1:11">
      <c r="A125" s="16" t="s">
        <v>1623</v>
      </c>
      <c r="B125" s="14" t="s">
        <v>1720</v>
      </c>
      <c r="C125" s="14" t="s">
        <v>1721</v>
      </c>
      <c r="D125" s="14" t="s">
        <v>1420</v>
      </c>
      <c r="E125" s="14" t="s">
        <v>1626</v>
      </c>
      <c r="F125" s="14" t="s">
        <v>1673</v>
      </c>
      <c r="G125" s="14" t="s">
        <v>1670</v>
      </c>
      <c r="H125" s="14" t="s">
        <v>624</v>
      </c>
      <c r="I125" s="14">
        <v>2002411</v>
      </c>
      <c r="J125" s="14">
        <v>0</v>
      </c>
      <c r="K125" s="14">
        <v>0</v>
      </c>
    </row>
    <row r="126" spans="1:11">
      <c r="A126" s="16" t="str">
        <f>VLOOKUP(E126,Table1[[#All],[Campo]],1,0)</f>
        <v>dt_rfrnc</v>
      </c>
      <c r="B126" s="14" t="s">
        <v>1722</v>
      </c>
      <c r="C126" s="14" t="s">
        <v>1665</v>
      </c>
      <c r="D126" s="14" t="s">
        <v>1471</v>
      </c>
      <c r="E126" s="14" t="s">
        <v>1403</v>
      </c>
      <c r="F126" s="14" t="s">
        <v>1649</v>
      </c>
      <c r="G126" s="14" t="s">
        <v>1723</v>
      </c>
      <c r="H126" s="14" t="s">
        <v>624</v>
      </c>
      <c r="I126" s="14">
        <v>731165</v>
      </c>
      <c r="J126" s="14">
        <v>0</v>
      </c>
      <c r="K126" s="14">
        <v>0</v>
      </c>
    </row>
    <row r="127" spans="1:11">
      <c r="A127" s="16" t="str">
        <f>VLOOKUP(E127,Table1[[#All],[Campo]],1,0)</f>
        <v>dt_rfrnc</v>
      </c>
      <c r="B127" s="14" t="s">
        <v>1724</v>
      </c>
      <c r="C127" s="14" t="s">
        <v>1665</v>
      </c>
      <c r="D127" s="14" t="s">
        <v>1636</v>
      </c>
      <c r="E127" s="14" t="s">
        <v>1403</v>
      </c>
      <c r="F127" s="14" t="s">
        <v>1649</v>
      </c>
      <c r="G127" s="14" t="s">
        <v>1725</v>
      </c>
      <c r="H127" s="14" t="s">
        <v>624</v>
      </c>
      <c r="I127" s="14">
        <v>456960</v>
      </c>
      <c r="J127" s="14">
        <v>0</v>
      </c>
      <c r="K127" s="14">
        <v>0</v>
      </c>
    </row>
    <row r="128" spans="1:11">
      <c r="A128" s="16" t="str">
        <f>VLOOKUP(E128,Table1[[#All],[Campo]],1,0)</f>
        <v>subportfolio_id</v>
      </c>
      <c r="B128" s="14" t="s">
        <v>1726</v>
      </c>
      <c r="C128" s="14" t="s">
        <v>1727</v>
      </c>
      <c r="D128" s="14" t="s">
        <v>1728</v>
      </c>
      <c r="E128" s="14" t="s">
        <v>1492</v>
      </c>
      <c r="F128" s="14" t="s">
        <v>1729</v>
      </c>
      <c r="G128" s="14" t="s">
        <v>1730</v>
      </c>
      <c r="H128" s="14" t="s">
        <v>624</v>
      </c>
      <c r="I128" s="14">
        <v>0</v>
      </c>
      <c r="J128" s="14">
        <v>0</v>
      </c>
      <c r="K128" s="14">
        <v>0</v>
      </c>
    </row>
    <row r="129" spans="1:11">
      <c r="A129" s="16" t="str">
        <f>VLOOKUP(E129,Table1[[#All],[Campo]],1,0)</f>
        <v>dflt_stts_instrmnt</v>
      </c>
      <c r="B129" s="14" t="s">
        <v>1731</v>
      </c>
      <c r="C129" s="14" t="s">
        <v>1732</v>
      </c>
      <c r="D129" s="14" t="s">
        <v>1733</v>
      </c>
      <c r="E129" s="14" t="s">
        <v>1421</v>
      </c>
      <c r="F129" s="14" t="s">
        <v>1729</v>
      </c>
      <c r="G129" s="14" t="s">
        <v>1730</v>
      </c>
      <c r="H129" s="14" t="s">
        <v>624</v>
      </c>
      <c r="I129" s="14">
        <v>0</v>
      </c>
      <c r="J129" s="14">
        <v>0</v>
      </c>
      <c r="K129" s="14">
        <v>0</v>
      </c>
    </row>
    <row r="130" spans="1:11">
      <c r="A130" s="16" t="str">
        <f>VLOOKUP(E130,Table1[[#All],[Campo]],1,0)</f>
        <v>dflt_stts_instrmnt</v>
      </c>
      <c r="B130" s="14" t="s">
        <v>1734</v>
      </c>
      <c r="C130" s="14" t="s">
        <v>1735</v>
      </c>
      <c r="D130" s="14" t="s">
        <v>1736</v>
      </c>
      <c r="E130" s="14" t="s">
        <v>1421</v>
      </c>
      <c r="F130" s="14" t="s">
        <v>1729</v>
      </c>
      <c r="G130" s="14" t="s">
        <v>1730</v>
      </c>
      <c r="H130" s="14" t="s">
        <v>624</v>
      </c>
      <c r="I130" s="14">
        <v>0</v>
      </c>
      <c r="J130" s="14">
        <v>0</v>
      </c>
      <c r="K130" s="14">
        <v>0</v>
      </c>
    </row>
    <row r="131" spans="1:11">
      <c r="A131" s="16" t="str">
        <f>VLOOKUP(E131,Table1[[#All],[Campo]],1,0)</f>
        <v>dflt_stts_instrmnt</v>
      </c>
      <c r="B131" s="14" t="s">
        <v>1737</v>
      </c>
      <c r="C131" s="14" t="s">
        <v>1738</v>
      </c>
      <c r="D131" s="14" t="s">
        <v>1728</v>
      </c>
      <c r="E131" s="14" t="s">
        <v>1421</v>
      </c>
      <c r="F131" s="14" t="s">
        <v>1729</v>
      </c>
      <c r="G131" s="14" t="s">
        <v>1730</v>
      </c>
      <c r="H131" s="14" t="s">
        <v>624</v>
      </c>
      <c r="I131" s="14">
        <v>0</v>
      </c>
      <c r="J131" s="14">
        <v>0</v>
      </c>
      <c r="K131" s="14">
        <v>0</v>
      </c>
    </row>
    <row r="132" spans="1:11">
      <c r="A132" s="16" t="str">
        <f>VLOOKUP(E132,Table1[[#All],[Campo]],1,0)</f>
        <v>imprmnt_stts</v>
      </c>
      <c r="B132" s="14" t="s">
        <v>1739</v>
      </c>
      <c r="C132" s="14" t="s">
        <v>1740</v>
      </c>
      <c r="D132" s="14" t="s">
        <v>1728</v>
      </c>
      <c r="E132" s="14" t="s">
        <v>1499</v>
      </c>
      <c r="F132" s="14" t="s">
        <v>1729</v>
      </c>
      <c r="G132" s="14" t="s">
        <v>1730</v>
      </c>
      <c r="H132" s="14" t="s">
        <v>1423</v>
      </c>
      <c r="I132" s="14">
        <v>9703</v>
      </c>
      <c r="J132" s="14">
        <v>1</v>
      </c>
      <c r="K132" s="14">
        <v>1.03E-2</v>
      </c>
    </row>
    <row r="133" spans="1:11">
      <c r="A133" s="16" t="str">
        <f>VLOOKUP(E133,Table1[[#All],[Campo]],1,0)</f>
        <v>imprmnt_stts</v>
      </c>
      <c r="B133" s="14" t="s">
        <v>1741</v>
      </c>
      <c r="C133" s="14" t="s">
        <v>1742</v>
      </c>
      <c r="D133" s="14" t="s">
        <v>1728</v>
      </c>
      <c r="E133" s="14" t="s">
        <v>1499</v>
      </c>
      <c r="F133" s="14" t="s">
        <v>1729</v>
      </c>
      <c r="G133" s="14" t="s">
        <v>1730</v>
      </c>
      <c r="H133" s="14" t="s">
        <v>1423</v>
      </c>
      <c r="I133" s="14">
        <v>92666</v>
      </c>
      <c r="J133" s="14">
        <v>3283</v>
      </c>
      <c r="K133" s="14">
        <v>3.5428000000000002</v>
      </c>
    </row>
    <row r="134" spans="1:11">
      <c r="A134" s="16" t="str">
        <f>VLOOKUP(E134,Table1[[#All],[Campo]],1,0)</f>
        <v>imprmnt_stts</v>
      </c>
      <c r="B134" s="14" t="s">
        <v>1743</v>
      </c>
      <c r="C134" s="14" t="s">
        <v>1744</v>
      </c>
      <c r="D134" s="14" t="s">
        <v>1728</v>
      </c>
      <c r="E134" s="14" t="s">
        <v>1499</v>
      </c>
      <c r="F134" s="14" t="s">
        <v>1729</v>
      </c>
      <c r="G134" s="14" t="s">
        <v>1730</v>
      </c>
      <c r="H134" s="14" t="s">
        <v>1423</v>
      </c>
      <c r="I134" s="14">
        <v>1813562</v>
      </c>
      <c r="J134" s="14">
        <v>4684</v>
      </c>
      <c r="K134" s="14">
        <v>0.25829999999999997</v>
      </c>
    </row>
    <row r="135" spans="1:11">
      <c r="A135" s="16" t="str">
        <f>VLOOKUP(E135,Table1[[#All],[Campo]],1,0)</f>
        <v>imprmnt_stts</v>
      </c>
      <c r="B135" s="14" t="s">
        <v>1745</v>
      </c>
      <c r="C135" s="14" t="s">
        <v>1746</v>
      </c>
      <c r="D135" s="14" t="s">
        <v>1728</v>
      </c>
      <c r="E135" s="14" t="s">
        <v>1499</v>
      </c>
      <c r="F135" s="14" t="s">
        <v>1729</v>
      </c>
      <c r="G135" s="14" t="s">
        <v>1730</v>
      </c>
      <c r="H135" s="14" t="s">
        <v>624</v>
      </c>
      <c r="I135" s="14">
        <v>1905178</v>
      </c>
      <c r="J135" s="14">
        <v>0</v>
      </c>
      <c r="K135" s="14">
        <v>0</v>
      </c>
    </row>
    <row r="136" spans="1:11">
      <c r="A136" s="16" t="str">
        <f>VLOOKUP(E136,Table1[[#All],[Campo]],1,0)</f>
        <v>imprmnt_stts</v>
      </c>
      <c r="B136" s="14" t="s">
        <v>1747</v>
      </c>
      <c r="C136" s="14" t="s">
        <v>1748</v>
      </c>
      <c r="D136" s="14" t="s">
        <v>1733</v>
      </c>
      <c r="E136" s="14" t="s">
        <v>1499</v>
      </c>
      <c r="F136" s="14" t="s">
        <v>1729</v>
      </c>
      <c r="G136" s="14" t="s">
        <v>1730</v>
      </c>
      <c r="H136" s="14" t="s">
        <v>1423</v>
      </c>
      <c r="I136" s="14">
        <v>18441</v>
      </c>
      <c r="J136" s="14">
        <v>2850</v>
      </c>
      <c r="K136" s="14">
        <v>15.454700000000001</v>
      </c>
    </row>
    <row r="137" spans="1:11">
      <c r="A137" s="16" t="str">
        <f>VLOOKUP(E137,Table1[[#All],[Campo]],1,0)</f>
        <v>imprmnt_stts</v>
      </c>
      <c r="B137" s="14" t="s">
        <v>1749</v>
      </c>
      <c r="C137" s="14" t="s">
        <v>1750</v>
      </c>
      <c r="D137" s="14" t="s">
        <v>1751</v>
      </c>
      <c r="E137" s="14" t="s">
        <v>1499</v>
      </c>
      <c r="F137" s="14" t="s">
        <v>1729</v>
      </c>
      <c r="G137" s="14" t="s">
        <v>1730</v>
      </c>
      <c r="H137" s="14" t="s">
        <v>624</v>
      </c>
      <c r="I137" s="14">
        <v>1724899</v>
      </c>
      <c r="J137" s="14">
        <v>0</v>
      </c>
      <c r="K137" s="14">
        <v>0</v>
      </c>
    </row>
    <row r="138" spans="1:11">
      <c r="A138" s="16" t="str">
        <f>VLOOKUP(E138,Table1[[#All],[Campo]],1,0)</f>
        <v>imprmnt_stts</v>
      </c>
      <c r="B138" s="14" t="s">
        <v>1752</v>
      </c>
      <c r="C138" s="14" t="s">
        <v>1753</v>
      </c>
      <c r="D138" s="14" t="s">
        <v>1751</v>
      </c>
      <c r="E138" s="14" t="s">
        <v>1499</v>
      </c>
      <c r="F138" s="14" t="s">
        <v>1729</v>
      </c>
      <c r="G138" s="14" t="s">
        <v>1730</v>
      </c>
      <c r="H138" s="14" t="s">
        <v>624</v>
      </c>
      <c r="I138" s="14">
        <v>1472964</v>
      </c>
      <c r="J138" s="14">
        <v>0</v>
      </c>
      <c r="K138" s="14">
        <v>0</v>
      </c>
    </row>
    <row r="139" spans="1:11">
      <c r="A139" s="16" t="str">
        <f>VLOOKUP(E139,Table1[[#All],[Campo]],1,0)</f>
        <v>imprmnt_stts</v>
      </c>
      <c r="B139" s="14" t="s">
        <v>1754</v>
      </c>
      <c r="C139" s="14" t="s">
        <v>1755</v>
      </c>
      <c r="D139" s="14" t="s">
        <v>1751</v>
      </c>
      <c r="E139" s="14" t="s">
        <v>1499</v>
      </c>
      <c r="F139" s="14" t="s">
        <v>1729</v>
      </c>
      <c r="G139" s="14" t="s">
        <v>1730</v>
      </c>
      <c r="H139" s="14" t="s">
        <v>624</v>
      </c>
      <c r="I139" s="14">
        <v>432214</v>
      </c>
      <c r="J139" s="14">
        <v>0</v>
      </c>
      <c r="K139" s="14">
        <v>0</v>
      </c>
    </row>
    <row r="140" spans="1:11">
      <c r="A140" s="16" t="str">
        <f>VLOOKUP(E140,Table1[[#All],[Campo]],1,0)</f>
        <v>imprmnt_stts</v>
      </c>
      <c r="B140" s="14" t="s">
        <v>1756</v>
      </c>
      <c r="C140" s="14" t="s">
        <v>1757</v>
      </c>
      <c r="D140" s="14" t="s">
        <v>1751</v>
      </c>
      <c r="E140" s="14" t="s">
        <v>1499</v>
      </c>
      <c r="F140" s="14" t="s">
        <v>1729</v>
      </c>
      <c r="G140" s="14" t="s">
        <v>1730</v>
      </c>
      <c r="H140" s="14" t="s">
        <v>624</v>
      </c>
      <c r="I140" s="14">
        <v>97233</v>
      </c>
      <c r="J140" s="14">
        <v>0</v>
      </c>
      <c r="K140" s="14">
        <v>0</v>
      </c>
    </row>
    <row r="141" spans="1:11">
      <c r="A141" s="16" t="str">
        <f>VLOOKUP(E141,Table1[[#All],[Campo]],1,0)</f>
        <v>prfrmng_stts</v>
      </c>
      <c r="B141" s="14" t="s">
        <v>1758</v>
      </c>
      <c r="C141" s="14" t="s">
        <v>1759</v>
      </c>
      <c r="D141" s="14" t="s">
        <v>1728</v>
      </c>
      <c r="E141" s="14" t="s">
        <v>1426</v>
      </c>
      <c r="F141" s="14" t="s">
        <v>1729</v>
      </c>
      <c r="G141" s="14" t="s">
        <v>1730</v>
      </c>
      <c r="H141" s="14" t="s">
        <v>1423</v>
      </c>
      <c r="I141" s="14">
        <v>92666</v>
      </c>
      <c r="J141" s="14">
        <v>3283</v>
      </c>
      <c r="K141" s="14">
        <v>3.5428000000000002</v>
      </c>
    </row>
    <row r="142" spans="1:11">
      <c r="A142" s="16" t="str">
        <f>VLOOKUP(E142,Table1[[#All],[Campo]],1,0)</f>
        <v>prfrmng_stts</v>
      </c>
      <c r="B142" s="14" t="s">
        <v>1760</v>
      </c>
      <c r="C142" s="14" t="s">
        <v>1761</v>
      </c>
      <c r="D142" s="14" t="s">
        <v>1728</v>
      </c>
      <c r="E142" s="14" t="s">
        <v>1426</v>
      </c>
      <c r="F142" s="14" t="s">
        <v>1729</v>
      </c>
      <c r="G142" s="14" t="s">
        <v>1730</v>
      </c>
      <c r="H142" s="14" t="s">
        <v>624</v>
      </c>
      <c r="I142" s="14">
        <v>114216</v>
      </c>
      <c r="J142" s="14">
        <v>0</v>
      </c>
      <c r="K142" s="14">
        <v>0</v>
      </c>
    </row>
    <row r="143" spans="1:11">
      <c r="A143" s="16" t="str">
        <f>VLOOKUP(E143,Table1[[#All],[Campo]],1,0)</f>
        <v>prfrmng_stts</v>
      </c>
      <c r="B143" s="14" t="s">
        <v>1762</v>
      </c>
      <c r="C143" s="14" t="s">
        <v>1763</v>
      </c>
      <c r="D143" s="14" t="s">
        <v>1728</v>
      </c>
      <c r="E143" s="14" t="s">
        <v>1426</v>
      </c>
      <c r="F143" s="14" t="s">
        <v>1729</v>
      </c>
      <c r="G143" s="14" t="s">
        <v>1730</v>
      </c>
      <c r="H143" s="14" t="s">
        <v>624</v>
      </c>
      <c r="I143" s="14">
        <v>1408741</v>
      </c>
      <c r="J143" s="14">
        <v>0</v>
      </c>
      <c r="K143" s="14">
        <v>0</v>
      </c>
    </row>
    <row r="144" spans="1:11">
      <c r="A144" s="16" t="str">
        <f>VLOOKUP(E144,Table1[[#All],[Campo]],1,0)</f>
        <v>prfrmng_stts</v>
      </c>
      <c r="B144" s="14" t="s">
        <v>1764</v>
      </c>
      <c r="C144" s="14" t="s">
        <v>1765</v>
      </c>
      <c r="D144" s="14" t="s">
        <v>1736</v>
      </c>
      <c r="E144" s="14" t="s">
        <v>1426</v>
      </c>
      <c r="F144" s="14" t="s">
        <v>1729</v>
      </c>
      <c r="G144" s="14" t="s">
        <v>1730</v>
      </c>
      <c r="H144" s="14" t="s">
        <v>624</v>
      </c>
      <c r="I144" s="14">
        <v>0</v>
      </c>
      <c r="J144" s="14">
        <v>0</v>
      </c>
      <c r="K144" s="14">
        <v>0</v>
      </c>
    </row>
    <row r="145" spans="1:11">
      <c r="A145" s="16" t="str">
        <f>VLOOKUP(E145,Table1[[#All],[Campo]],1,0)</f>
        <v>prfrmng_stts</v>
      </c>
      <c r="B145" s="14" t="s">
        <v>1766</v>
      </c>
      <c r="C145" s="14" t="s">
        <v>1767</v>
      </c>
      <c r="D145" s="14" t="s">
        <v>1751</v>
      </c>
      <c r="E145" s="14" t="s">
        <v>1426</v>
      </c>
      <c r="F145" s="14" t="s">
        <v>1729</v>
      </c>
      <c r="G145" s="14" t="s">
        <v>1730</v>
      </c>
      <c r="H145" s="14" t="s">
        <v>624</v>
      </c>
      <c r="I145" s="14">
        <v>1905178</v>
      </c>
      <c r="J145" s="14">
        <v>0</v>
      </c>
      <c r="K145" s="14">
        <v>0</v>
      </c>
    </row>
    <row r="146" spans="1:11">
      <c r="A146" s="16" t="str">
        <f>VLOOKUP(E146,Table1[[#All],[Campo]],1,0)</f>
        <v>prfrmng_stts</v>
      </c>
      <c r="B146" s="14" t="s">
        <v>1768</v>
      </c>
      <c r="C146" s="14" t="s">
        <v>1769</v>
      </c>
      <c r="D146" s="14" t="s">
        <v>1751</v>
      </c>
      <c r="E146" s="14" t="s">
        <v>1426</v>
      </c>
      <c r="F146" s="14" t="s">
        <v>1729</v>
      </c>
      <c r="G146" s="14" t="s">
        <v>1730</v>
      </c>
      <c r="H146" s="14" t="s">
        <v>624</v>
      </c>
      <c r="I146" s="14">
        <v>97233</v>
      </c>
      <c r="J146" s="14">
        <v>0</v>
      </c>
      <c r="K146" s="14">
        <v>0</v>
      </c>
    </row>
    <row r="147" spans="1:11">
      <c r="A147" s="16" t="str">
        <f>VLOOKUP(E147,Table1[[#All],[Campo]],1,0)</f>
        <v>prfrmng_stts</v>
      </c>
      <c r="B147" s="14" t="s">
        <v>1770</v>
      </c>
      <c r="C147" s="14" t="s">
        <v>1771</v>
      </c>
      <c r="D147" s="14" t="s">
        <v>1736</v>
      </c>
      <c r="E147" s="14" t="s">
        <v>1426</v>
      </c>
      <c r="F147" s="14" t="s">
        <v>1729</v>
      </c>
      <c r="G147" s="14" t="s">
        <v>1730</v>
      </c>
      <c r="H147" s="14" t="s">
        <v>624</v>
      </c>
      <c r="I147" s="14">
        <v>0</v>
      </c>
      <c r="J147" s="14">
        <v>0</v>
      </c>
      <c r="K147" s="14">
        <v>0</v>
      </c>
    </row>
    <row r="148" spans="1:11">
      <c r="A148" s="16" t="str">
        <f>VLOOKUP(E148,Table1[[#All],[Campo]],1,0)</f>
        <v>prfrmng_stts</v>
      </c>
      <c r="B148" s="14" t="s">
        <v>1772</v>
      </c>
      <c r="C148" s="14" t="s">
        <v>1773</v>
      </c>
      <c r="D148" s="14" t="s">
        <v>1728</v>
      </c>
      <c r="E148" s="14" t="s">
        <v>1426</v>
      </c>
      <c r="F148" s="14" t="s">
        <v>1729</v>
      </c>
      <c r="G148" s="14" t="s">
        <v>1730</v>
      </c>
      <c r="H148" s="14" t="s">
        <v>624</v>
      </c>
      <c r="I148" s="14">
        <v>97233</v>
      </c>
      <c r="J148" s="14">
        <v>0</v>
      </c>
      <c r="K148" s="14">
        <v>0</v>
      </c>
    </row>
    <row r="149" spans="1:11">
      <c r="A149" s="16" t="str">
        <f>VLOOKUP(E149,Table1[[#All],[Campo]],1,0)</f>
        <v>prfrmng_stts</v>
      </c>
      <c r="B149" s="14" t="s">
        <v>1774</v>
      </c>
      <c r="C149" s="14" t="s">
        <v>1775</v>
      </c>
      <c r="D149" s="14" t="s">
        <v>1733</v>
      </c>
      <c r="E149" s="14" t="s">
        <v>1426</v>
      </c>
      <c r="F149" s="14" t="s">
        <v>1729</v>
      </c>
      <c r="G149" s="14" t="s">
        <v>1730</v>
      </c>
      <c r="H149" s="14" t="s">
        <v>1423</v>
      </c>
      <c r="I149" s="14">
        <v>113163</v>
      </c>
      <c r="J149" s="14">
        <v>15043</v>
      </c>
      <c r="K149" s="14">
        <v>13.293200000000001</v>
      </c>
    </row>
    <row r="150" spans="1:11">
      <c r="A150" s="16" t="str">
        <f>VLOOKUP(E150,Table1[[#All],[Campo]],1,0)</f>
        <v>grss_crryng_amnt_instrmnt</v>
      </c>
      <c r="B150" s="14" t="s">
        <v>1776</v>
      </c>
      <c r="C150" s="14" t="s">
        <v>1777</v>
      </c>
      <c r="D150" s="14" t="s">
        <v>1728</v>
      </c>
      <c r="E150" s="14" t="s">
        <v>1507</v>
      </c>
      <c r="F150" s="14" t="s">
        <v>1729</v>
      </c>
      <c r="G150" s="14" t="s">
        <v>1730</v>
      </c>
      <c r="H150" s="14" t="s">
        <v>624</v>
      </c>
      <c r="I150" s="14">
        <v>1724899</v>
      </c>
      <c r="J150" s="14">
        <v>0</v>
      </c>
      <c r="K150" s="14">
        <v>0</v>
      </c>
    </row>
    <row r="151" spans="1:11">
      <c r="A151" s="16" t="str">
        <f>VLOOKUP(E151,Table1[[#All],[Campo]],1,0)</f>
        <v>grss_crryng_amnt_instrmnt</v>
      </c>
      <c r="B151" s="14" t="s">
        <v>1778</v>
      </c>
      <c r="C151" s="14" t="s">
        <v>1779</v>
      </c>
      <c r="D151" s="14" t="s">
        <v>1728</v>
      </c>
      <c r="E151" s="14" t="s">
        <v>1507</v>
      </c>
      <c r="F151" s="14" t="s">
        <v>1729</v>
      </c>
      <c r="G151" s="14" t="s">
        <v>1730</v>
      </c>
      <c r="H151" s="14" t="s">
        <v>624</v>
      </c>
      <c r="I151" s="14">
        <v>0</v>
      </c>
      <c r="J151" s="14">
        <v>0</v>
      </c>
      <c r="K151" s="14">
        <v>0</v>
      </c>
    </row>
    <row r="152" spans="1:11">
      <c r="A152" s="16" t="str">
        <f>VLOOKUP(E152,Table1[[#All],[Campo]],1,0)</f>
        <v>grss_crryng_amnt_instrmnt</v>
      </c>
      <c r="B152" s="14" t="s">
        <v>1780</v>
      </c>
      <c r="C152" s="14" t="s">
        <v>1781</v>
      </c>
      <c r="D152" s="14" t="s">
        <v>1728</v>
      </c>
      <c r="E152" s="14" t="s">
        <v>1507</v>
      </c>
      <c r="F152" s="14" t="s">
        <v>1729</v>
      </c>
      <c r="G152" s="14" t="s">
        <v>1730</v>
      </c>
      <c r="H152" s="14" t="s">
        <v>624</v>
      </c>
      <c r="I152" s="14">
        <v>277512</v>
      </c>
      <c r="J152" s="14">
        <v>0</v>
      </c>
      <c r="K152" s="14">
        <v>0</v>
      </c>
    </row>
    <row r="153" spans="1:11">
      <c r="A153" s="16" t="str">
        <f>VLOOKUP(E153,Table1[[#All],[Campo]],1,0)</f>
        <v>accmltd_chngs_fv_cr_instrmnt</v>
      </c>
      <c r="B153" s="14" t="s">
        <v>1782</v>
      </c>
      <c r="C153" s="14" t="s">
        <v>1783</v>
      </c>
      <c r="D153" s="14" t="s">
        <v>1728</v>
      </c>
      <c r="E153" s="14" t="s">
        <v>1511</v>
      </c>
      <c r="F153" s="14" t="s">
        <v>1729</v>
      </c>
      <c r="G153" s="14" t="s">
        <v>1730</v>
      </c>
      <c r="H153" s="14" t="s">
        <v>624</v>
      </c>
      <c r="I153" s="14">
        <v>305642</v>
      </c>
      <c r="J153" s="14">
        <v>0</v>
      </c>
      <c r="K153" s="14">
        <v>0</v>
      </c>
    </row>
    <row r="154" spans="1:11">
      <c r="A154" s="16" t="str">
        <f>VLOOKUP(E154,Table1[[#All],[Campo]],1,0)</f>
        <v>accmltd_chngs_fv_cr_instrmnt</v>
      </c>
      <c r="B154" s="14" t="s">
        <v>1784</v>
      </c>
      <c r="C154" s="14" t="s">
        <v>1785</v>
      </c>
      <c r="D154" s="14" t="s">
        <v>1728</v>
      </c>
      <c r="E154" s="14" t="s">
        <v>1511</v>
      </c>
      <c r="F154" s="14" t="s">
        <v>1729</v>
      </c>
      <c r="G154" s="14" t="s">
        <v>1730</v>
      </c>
      <c r="H154" s="14" t="s">
        <v>624</v>
      </c>
      <c r="I154" s="14">
        <v>0</v>
      </c>
      <c r="J154" s="14">
        <v>0</v>
      </c>
      <c r="K154" s="14">
        <v>0</v>
      </c>
    </row>
    <row r="155" spans="1:11">
      <c r="A155" s="16" t="str">
        <f>VLOOKUP(E155,Table1[[#All],[Campo]],1,0)</f>
        <v>accntng_clssfctn</v>
      </c>
      <c r="B155" s="14" t="s">
        <v>1786</v>
      </c>
      <c r="C155" s="14" t="s">
        <v>1787</v>
      </c>
      <c r="D155" s="14" t="s">
        <v>1728</v>
      </c>
      <c r="E155" s="14" t="s">
        <v>1514</v>
      </c>
      <c r="F155" s="14" t="s">
        <v>1729</v>
      </c>
      <c r="G155" s="14" t="s">
        <v>1730</v>
      </c>
      <c r="H155" s="14" t="s">
        <v>624</v>
      </c>
      <c r="I155" s="14">
        <v>1724797</v>
      </c>
      <c r="J155" s="14">
        <v>0</v>
      </c>
      <c r="K155" s="14">
        <v>0</v>
      </c>
    </row>
    <row r="156" spans="1:11">
      <c r="A156" s="16" t="str">
        <f>VLOOKUP(E156,Table1[[#All],[Campo]],1,0)</f>
        <v>accntng_clssfctn</v>
      </c>
      <c r="B156" s="14" t="s">
        <v>1788</v>
      </c>
      <c r="C156" s="14" t="s">
        <v>1789</v>
      </c>
      <c r="D156" s="14" t="s">
        <v>1728</v>
      </c>
      <c r="E156" s="14" t="s">
        <v>1514</v>
      </c>
      <c r="F156" s="14" t="s">
        <v>1729</v>
      </c>
      <c r="G156" s="14" t="s">
        <v>1730</v>
      </c>
      <c r="H156" s="14" t="s">
        <v>624</v>
      </c>
      <c r="I156" s="14">
        <v>93</v>
      </c>
      <c r="J156" s="14">
        <v>0</v>
      </c>
      <c r="K156" s="14">
        <v>0</v>
      </c>
    </row>
    <row r="157" spans="1:11">
      <c r="A157" s="16" t="str">
        <f>VLOOKUP(E157,Table1[[#All],[Campo]],1,0)</f>
        <v>accntng_clssfctn</v>
      </c>
      <c r="B157" s="14" t="s">
        <v>1790</v>
      </c>
      <c r="C157" s="14" t="s">
        <v>1791</v>
      </c>
      <c r="D157" s="14" t="s">
        <v>1728</v>
      </c>
      <c r="E157" s="14" t="s">
        <v>1514</v>
      </c>
      <c r="F157" s="14" t="s">
        <v>1729</v>
      </c>
      <c r="G157" s="14" t="s">
        <v>1730</v>
      </c>
      <c r="H157" s="14" t="s">
        <v>624</v>
      </c>
      <c r="I157" s="14">
        <v>0</v>
      </c>
      <c r="J157" s="14">
        <v>0</v>
      </c>
      <c r="K157" s="14">
        <v>0</v>
      </c>
    </row>
    <row r="158" spans="1:11">
      <c r="A158" s="16" t="str">
        <f>VLOOKUP(E158,Table1[[#All],[Campo]],1,0)</f>
        <v>accntng_clssfctn</v>
      </c>
      <c r="B158" s="14" t="s">
        <v>1792</v>
      </c>
      <c r="C158" s="14" t="s">
        <v>1793</v>
      </c>
      <c r="D158" s="14" t="s">
        <v>1728</v>
      </c>
      <c r="E158" s="14" t="s">
        <v>1514</v>
      </c>
      <c r="F158" s="14" t="s">
        <v>1729</v>
      </c>
      <c r="G158" s="14" t="s">
        <v>1730</v>
      </c>
      <c r="H158" s="14" t="s">
        <v>624</v>
      </c>
      <c r="I158" s="14">
        <v>9</v>
      </c>
      <c r="J158" s="14">
        <v>0</v>
      </c>
      <c r="K158" s="14">
        <v>0</v>
      </c>
    </row>
    <row r="159" spans="1:11">
      <c r="A159" s="16" t="e">
        <f>VLOOKUP(E159,Table1[[#All],[Campo]],1,0)</f>
        <v>#N/A</v>
      </c>
      <c r="B159" s="14" t="s">
        <v>1794</v>
      </c>
      <c r="C159" s="14" t="s">
        <v>1795</v>
      </c>
      <c r="D159" s="14" t="s">
        <v>1728</v>
      </c>
      <c r="E159" s="14" t="s">
        <v>1517</v>
      </c>
      <c r="F159" s="14" t="s">
        <v>1729</v>
      </c>
      <c r="G159" s="14" t="s">
        <v>1730</v>
      </c>
      <c r="H159" s="14" t="s">
        <v>1423</v>
      </c>
      <c r="I159" s="14">
        <v>2002318</v>
      </c>
      <c r="J159" s="14">
        <v>317</v>
      </c>
      <c r="K159" s="14">
        <v>1.5800000000000002E-2</v>
      </c>
    </row>
    <row r="160" spans="1:11">
      <c r="A160" s="16" t="e">
        <f>VLOOKUP(E160,Table1[[#All],[Campo]],1,0)</f>
        <v>#N/A</v>
      </c>
      <c r="B160" s="14" t="s">
        <v>1796</v>
      </c>
      <c r="C160" s="14" t="s">
        <v>1797</v>
      </c>
      <c r="D160" s="14" t="s">
        <v>1728</v>
      </c>
      <c r="E160" s="14" t="s">
        <v>1517</v>
      </c>
      <c r="F160" s="14" t="s">
        <v>1729</v>
      </c>
      <c r="G160" s="14" t="s">
        <v>1730</v>
      </c>
      <c r="H160" s="14" t="s">
        <v>624</v>
      </c>
      <c r="I160" s="14">
        <v>1646037</v>
      </c>
      <c r="J160" s="14">
        <v>0</v>
      </c>
      <c r="K160" s="14">
        <v>0</v>
      </c>
    </row>
    <row r="161" spans="1:11">
      <c r="A161" s="16" t="e">
        <f>VLOOKUP(E161,Table1[[#All],[Campo]],1,0)</f>
        <v>#N/A</v>
      </c>
      <c r="B161" s="14" t="s">
        <v>1798</v>
      </c>
      <c r="C161" s="14" t="s">
        <v>1799</v>
      </c>
      <c r="D161" s="14" t="s">
        <v>1728</v>
      </c>
      <c r="E161" s="14" t="s">
        <v>1517</v>
      </c>
      <c r="F161" s="14" t="s">
        <v>1729</v>
      </c>
      <c r="G161" s="14" t="s">
        <v>1730</v>
      </c>
      <c r="H161" s="14" t="s">
        <v>624</v>
      </c>
      <c r="I161" s="14">
        <v>253</v>
      </c>
      <c r="J161" s="14">
        <v>0</v>
      </c>
      <c r="K161" s="14">
        <v>0</v>
      </c>
    </row>
    <row r="162" spans="1:11">
      <c r="A162" s="16" t="e">
        <f>VLOOKUP(E162,Table1[[#All],[Campo]],1,0)</f>
        <v>#N/A</v>
      </c>
      <c r="B162" s="14" t="s">
        <v>1800</v>
      </c>
      <c r="C162" s="14" t="s">
        <v>1801</v>
      </c>
      <c r="D162" s="14" t="s">
        <v>1728</v>
      </c>
      <c r="E162" s="14" t="s">
        <v>1517</v>
      </c>
      <c r="F162" s="14" t="s">
        <v>1729</v>
      </c>
      <c r="G162" s="14" t="s">
        <v>1730</v>
      </c>
      <c r="H162" s="14" t="s">
        <v>624</v>
      </c>
      <c r="I162" s="14">
        <v>3</v>
      </c>
      <c r="J162" s="14">
        <v>0</v>
      </c>
      <c r="K162" s="14">
        <v>0</v>
      </c>
    </row>
    <row r="163" spans="1:11">
      <c r="A163" s="16" t="e">
        <f>VLOOKUP(E163,Table1[[#All],[Campo]],1,0)</f>
        <v>#N/A</v>
      </c>
      <c r="B163" s="14" t="s">
        <v>1802</v>
      </c>
      <c r="C163" s="14" t="s">
        <v>1803</v>
      </c>
      <c r="D163" s="14" t="s">
        <v>1728</v>
      </c>
      <c r="E163" s="14" t="s">
        <v>1520</v>
      </c>
      <c r="F163" s="14" t="s">
        <v>1729</v>
      </c>
      <c r="G163" s="14" t="s">
        <v>1730</v>
      </c>
      <c r="H163" s="14" t="s">
        <v>624</v>
      </c>
      <c r="I163" s="14">
        <v>0</v>
      </c>
      <c r="J163" s="14">
        <v>0</v>
      </c>
      <c r="K163" s="14">
        <v>0</v>
      </c>
    </row>
    <row r="164" spans="1:11">
      <c r="A164" s="16" t="e">
        <f>VLOOKUP(E164,Table1[[#All],[Campo]],1,0)</f>
        <v>#N/A</v>
      </c>
      <c r="B164" s="14" t="s">
        <v>1804</v>
      </c>
      <c r="C164" s="14" t="s">
        <v>1805</v>
      </c>
      <c r="D164" s="14" t="s">
        <v>1728</v>
      </c>
      <c r="E164" s="14" t="s">
        <v>1520</v>
      </c>
      <c r="F164" s="14" t="s">
        <v>1729</v>
      </c>
      <c r="G164" s="14" t="s">
        <v>1730</v>
      </c>
      <c r="H164" s="14" t="s">
        <v>624</v>
      </c>
      <c r="I164" s="14">
        <v>3</v>
      </c>
      <c r="J164" s="14">
        <v>0</v>
      </c>
      <c r="K164" s="14">
        <v>0</v>
      </c>
    </row>
    <row r="165" spans="1:11">
      <c r="A165" s="16" t="str">
        <f>VLOOKUP(E165,Table1[[#All],[Campo]],1,0)</f>
        <v>accmltd_imprmnt_instrmnt</v>
      </c>
      <c r="B165" s="14" t="s">
        <v>1806</v>
      </c>
      <c r="C165" s="14" t="s">
        <v>1807</v>
      </c>
      <c r="D165" s="14" t="s">
        <v>1728</v>
      </c>
      <c r="E165" s="14" t="s">
        <v>1526</v>
      </c>
      <c r="F165" s="14" t="s">
        <v>1729</v>
      </c>
      <c r="G165" s="14" t="s">
        <v>1730</v>
      </c>
      <c r="H165" s="14" t="s">
        <v>624</v>
      </c>
      <c r="I165" s="14">
        <v>0</v>
      </c>
      <c r="J165" s="14">
        <v>0</v>
      </c>
      <c r="K165" s="14">
        <v>0</v>
      </c>
    </row>
    <row r="166" spans="1:11">
      <c r="A166" s="16" t="str">
        <f>VLOOKUP(E166,Table1[[#All],[Campo]],1,0)</f>
        <v>accmltd_imprmnt_instrmnt</v>
      </c>
      <c r="B166" s="14" t="s">
        <v>1808</v>
      </c>
      <c r="C166" s="14" t="s">
        <v>1809</v>
      </c>
      <c r="D166" s="14" t="s">
        <v>1728</v>
      </c>
      <c r="E166" s="14" t="s">
        <v>1526</v>
      </c>
      <c r="F166" s="14" t="s">
        <v>1729</v>
      </c>
      <c r="G166" s="14" t="s">
        <v>1730</v>
      </c>
      <c r="H166" s="14" t="s">
        <v>624</v>
      </c>
      <c r="I166" s="14">
        <v>277512</v>
      </c>
      <c r="J166" s="14">
        <v>0</v>
      </c>
      <c r="K166" s="14">
        <v>0</v>
      </c>
    </row>
    <row r="167" spans="1:11">
      <c r="A167" s="16" t="str">
        <f>VLOOKUP(E167,Table1[[#All],[Campo]],1,0)</f>
        <v>accmltd_imprmnt_instrmnt</v>
      </c>
      <c r="B167" s="14" t="s">
        <v>1810</v>
      </c>
      <c r="C167" s="14" t="s">
        <v>1811</v>
      </c>
      <c r="D167" s="14" t="s">
        <v>1728</v>
      </c>
      <c r="E167" s="14" t="s">
        <v>1526</v>
      </c>
      <c r="F167" s="14" t="s">
        <v>1729</v>
      </c>
      <c r="G167" s="14" t="s">
        <v>1730</v>
      </c>
      <c r="H167" s="14" t="s">
        <v>624</v>
      </c>
      <c r="I167" s="14">
        <v>3</v>
      </c>
      <c r="J167" s="14">
        <v>0</v>
      </c>
      <c r="K167" s="14">
        <v>0</v>
      </c>
    </row>
    <row r="168" spans="1:11">
      <c r="A168" s="16" t="str">
        <f>VLOOKUP(E168,Table1[[#All],[Campo]],1,0)</f>
        <v>sstnbl_indctr</v>
      </c>
      <c r="B168" s="14" t="s">
        <v>1812</v>
      </c>
      <c r="C168" s="14" t="s">
        <v>1813</v>
      </c>
      <c r="D168" s="14" t="s">
        <v>1728</v>
      </c>
      <c r="E168" s="14" t="s">
        <v>1432</v>
      </c>
      <c r="F168" s="14" t="s">
        <v>1729</v>
      </c>
      <c r="G168" s="14" t="s">
        <v>1730</v>
      </c>
      <c r="H168" s="14" t="s">
        <v>624</v>
      </c>
      <c r="I168" s="14">
        <v>0</v>
      </c>
      <c r="J168" s="14">
        <v>0</v>
      </c>
      <c r="K168" s="14">
        <v>0</v>
      </c>
    </row>
    <row r="169" spans="1:11">
      <c r="A169" s="16" t="str">
        <f>VLOOKUP(E169,Table1[[#All],[Campo]],1,0)</f>
        <v>sstnbl_indctr</v>
      </c>
      <c r="B169" s="14" t="s">
        <v>1814</v>
      </c>
      <c r="C169" s="14" t="s">
        <v>1815</v>
      </c>
      <c r="D169" s="14" t="s">
        <v>1728</v>
      </c>
      <c r="E169" s="14" t="s">
        <v>1432</v>
      </c>
      <c r="F169" s="14" t="s">
        <v>1729</v>
      </c>
      <c r="G169" s="14" t="s">
        <v>1730</v>
      </c>
      <c r="H169" s="14" t="s">
        <v>624</v>
      </c>
      <c r="I169" s="14">
        <v>0</v>
      </c>
      <c r="J169" s="14">
        <v>0</v>
      </c>
      <c r="K169" s="14">
        <v>0</v>
      </c>
    </row>
    <row r="170" spans="1:11">
      <c r="A170" s="16" t="str">
        <f>VLOOKUP(E170,Table1[[#All],[Campo]],1,0)</f>
        <v>sstnbl_ctgry</v>
      </c>
      <c r="B170" s="14" t="s">
        <v>1816</v>
      </c>
      <c r="C170" s="14" t="s">
        <v>1817</v>
      </c>
      <c r="D170" s="14" t="s">
        <v>1733</v>
      </c>
      <c r="E170" s="14" t="s">
        <v>1436</v>
      </c>
      <c r="F170" s="14" t="s">
        <v>1729</v>
      </c>
      <c r="G170" s="14" t="s">
        <v>1730</v>
      </c>
      <c r="H170" s="14" t="s">
        <v>624</v>
      </c>
      <c r="I170" s="14">
        <v>0</v>
      </c>
      <c r="J170" s="14">
        <v>0</v>
      </c>
      <c r="K170" s="14">
        <v>0</v>
      </c>
    </row>
    <row r="171" spans="1:11">
      <c r="A171" s="16" t="str">
        <f>VLOOKUP(E171,Table1[[#All],[Campo]],1,0)</f>
        <v>sstnbl_ctgry</v>
      </c>
      <c r="B171" s="14" t="s">
        <v>1818</v>
      </c>
      <c r="C171" s="14" t="s">
        <v>1819</v>
      </c>
      <c r="D171" s="14" t="s">
        <v>1733</v>
      </c>
      <c r="E171" s="14" t="s">
        <v>1436</v>
      </c>
      <c r="F171" s="14" t="s">
        <v>1729</v>
      </c>
      <c r="G171" s="14" t="s">
        <v>1730</v>
      </c>
      <c r="H171" s="14" t="s">
        <v>624</v>
      </c>
      <c r="I171" s="14">
        <v>0</v>
      </c>
      <c r="J171" s="14">
        <v>0</v>
      </c>
      <c r="K171" s="14">
        <v>0</v>
      </c>
    </row>
    <row r="172" spans="1:11">
      <c r="A172" s="16" t="str">
        <f>VLOOKUP(E172,Table1[[#All],[Campo]],1,0)</f>
        <v>sstnbl_ctgry</v>
      </c>
      <c r="B172" s="14" t="s">
        <v>1820</v>
      </c>
      <c r="C172" s="14" t="s">
        <v>1821</v>
      </c>
      <c r="D172" s="14" t="s">
        <v>1733</v>
      </c>
      <c r="E172" s="14" t="s">
        <v>1436</v>
      </c>
      <c r="F172" s="14" t="s">
        <v>1729</v>
      </c>
      <c r="G172" s="14" t="s">
        <v>1730</v>
      </c>
      <c r="H172" s="14" t="s">
        <v>624</v>
      </c>
      <c r="I172" s="14">
        <v>0</v>
      </c>
      <c r="J172" s="14">
        <v>0</v>
      </c>
      <c r="K172" s="14">
        <v>0</v>
      </c>
    </row>
    <row r="173" spans="1:11">
      <c r="A173" s="16" t="str">
        <f>VLOOKUP(E173,Table1[[#All],[Campo]],1,0)</f>
        <v>sstnbl_ctgry</v>
      </c>
      <c r="B173" s="14" t="s">
        <v>1822</v>
      </c>
      <c r="C173" s="14" t="s">
        <v>1823</v>
      </c>
      <c r="D173" s="14" t="s">
        <v>1733</v>
      </c>
      <c r="E173" s="14" t="s">
        <v>1436</v>
      </c>
      <c r="F173" s="14" t="s">
        <v>1729</v>
      </c>
      <c r="G173" s="14" t="s">
        <v>1730</v>
      </c>
      <c r="H173" s="14" t="s">
        <v>624</v>
      </c>
      <c r="I173" s="14">
        <v>0</v>
      </c>
      <c r="J173" s="14">
        <v>0</v>
      </c>
      <c r="K173" s="14">
        <v>0</v>
      </c>
    </row>
    <row r="174" spans="1:11">
      <c r="A174" s="16" t="str">
        <f>VLOOKUP(E174,Table1[[#All],[Campo]],1,0)</f>
        <v>sstnbl_ctgry</v>
      </c>
      <c r="B174" s="14" t="s">
        <v>1824</v>
      </c>
      <c r="C174" s="14" t="s">
        <v>1825</v>
      </c>
      <c r="D174" s="14" t="s">
        <v>1733</v>
      </c>
      <c r="E174" s="14" t="s">
        <v>1436</v>
      </c>
      <c r="F174" s="14" t="s">
        <v>1729</v>
      </c>
      <c r="G174" s="14" t="s">
        <v>1730</v>
      </c>
      <c r="H174" s="14" t="s">
        <v>624</v>
      </c>
      <c r="I174" s="14">
        <v>0</v>
      </c>
      <c r="J174" s="14">
        <v>0</v>
      </c>
      <c r="K174" s="14">
        <v>0</v>
      </c>
    </row>
    <row r="175" spans="1:11">
      <c r="A175" s="16" t="str">
        <f>VLOOKUP(E175,Table1[[#All],[Campo]],1,0)</f>
        <v>sstnbl_ctgry</v>
      </c>
      <c r="B175" s="14" t="s">
        <v>1826</v>
      </c>
      <c r="C175" s="14" t="s">
        <v>1827</v>
      </c>
      <c r="D175" s="14" t="s">
        <v>1733</v>
      </c>
      <c r="E175" s="14" t="s">
        <v>1436</v>
      </c>
      <c r="F175" s="14" t="s">
        <v>1729</v>
      </c>
      <c r="G175" s="14" t="s">
        <v>1730</v>
      </c>
      <c r="H175" s="14" t="s">
        <v>624</v>
      </c>
      <c r="I175" s="14">
        <v>0</v>
      </c>
      <c r="J175" s="14">
        <v>0</v>
      </c>
      <c r="K175" s="14">
        <v>0</v>
      </c>
    </row>
    <row r="176" spans="1:11">
      <c r="A176" s="16" t="str">
        <f>VLOOKUP(E176,Table1[[#All],[Campo]],1,0)</f>
        <v>sstnbl_ctgry</v>
      </c>
      <c r="B176" s="14" t="s">
        <v>1828</v>
      </c>
      <c r="C176" s="14" t="s">
        <v>1829</v>
      </c>
      <c r="D176" s="14" t="s">
        <v>1733</v>
      </c>
      <c r="E176" s="14" t="s">
        <v>1436</v>
      </c>
      <c r="F176" s="14" t="s">
        <v>1729</v>
      </c>
      <c r="G176" s="14" t="s">
        <v>1730</v>
      </c>
      <c r="H176" s="14" t="s">
        <v>624</v>
      </c>
      <c r="I176" s="14">
        <v>0</v>
      </c>
      <c r="J176" s="14">
        <v>0</v>
      </c>
      <c r="K176" s="14">
        <v>0</v>
      </c>
    </row>
    <row r="177" spans="1:11">
      <c r="A177" s="16" t="str">
        <f>VLOOKUP(E177,Table1[[#All],[Campo]],1,0)</f>
        <v>sstnbl_ctgry</v>
      </c>
      <c r="B177" s="14" t="s">
        <v>1830</v>
      </c>
      <c r="C177" s="14" t="s">
        <v>1831</v>
      </c>
      <c r="D177" s="14" t="s">
        <v>1733</v>
      </c>
      <c r="E177" s="14" t="s">
        <v>1436</v>
      </c>
      <c r="F177" s="14" t="s">
        <v>1729</v>
      </c>
      <c r="G177" s="14" t="s">
        <v>1730</v>
      </c>
      <c r="H177" s="14" t="s">
        <v>624</v>
      </c>
      <c r="I177" s="14">
        <v>0</v>
      </c>
      <c r="J177" s="14">
        <v>0</v>
      </c>
      <c r="K177" s="14">
        <v>0</v>
      </c>
    </row>
    <row r="178" spans="1:11">
      <c r="A178" s="16" t="str">
        <f>VLOOKUP(E178,Table1[[#All],[Campo]],1,0)</f>
        <v>sstnbl_ctgry</v>
      </c>
      <c r="B178" s="14" t="s">
        <v>1832</v>
      </c>
      <c r="C178" s="14" t="s">
        <v>1833</v>
      </c>
      <c r="D178" s="14" t="s">
        <v>1733</v>
      </c>
      <c r="E178" s="14" t="s">
        <v>1436</v>
      </c>
      <c r="F178" s="14" t="s">
        <v>1729</v>
      </c>
      <c r="G178" s="14" t="s">
        <v>1730</v>
      </c>
      <c r="H178" s="14" t="s">
        <v>624</v>
      </c>
      <c r="I178" s="14">
        <v>0</v>
      </c>
      <c r="J178" s="14">
        <v>0</v>
      </c>
      <c r="K178" s="14">
        <v>0</v>
      </c>
    </row>
    <row r="179" spans="1:11">
      <c r="A179" s="16" t="str">
        <f>VLOOKUP(E179,Table1[[#All],[Campo]],1,0)</f>
        <v>sstnbl_ctgry</v>
      </c>
      <c r="B179" s="14" t="s">
        <v>1834</v>
      </c>
      <c r="C179" s="14" t="s">
        <v>1835</v>
      </c>
      <c r="D179" s="14" t="s">
        <v>1733</v>
      </c>
      <c r="E179" s="14" t="s">
        <v>1436</v>
      </c>
      <c r="F179" s="14" t="s">
        <v>1729</v>
      </c>
      <c r="G179" s="14" t="s">
        <v>1730</v>
      </c>
      <c r="H179" s="14" t="s">
        <v>624</v>
      </c>
      <c r="I179" s="14">
        <v>0</v>
      </c>
      <c r="J179" s="14">
        <v>0</v>
      </c>
      <c r="K179" s="14">
        <v>0</v>
      </c>
    </row>
    <row r="180" spans="1:11">
      <c r="A180" s="16" t="str">
        <f>VLOOKUP(E180,Table1[[#All],[Campo]],1,0)</f>
        <v>sstnbl_ctgry</v>
      </c>
      <c r="B180" s="14" t="s">
        <v>1836</v>
      </c>
      <c r="C180" s="14" t="s">
        <v>1837</v>
      </c>
      <c r="D180" s="14" t="s">
        <v>1733</v>
      </c>
      <c r="E180" s="14" t="s">
        <v>1436</v>
      </c>
      <c r="F180" s="14" t="s">
        <v>1729</v>
      </c>
      <c r="G180" s="14" t="s">
        <v>1730</v>
      </c>
      <c r="H180" s="14" t="s">
        <v>624</v>
      </c>
      <c r="I180" s="14">
        <v>0</v>
      </c>
      <c r="J180" s="14">
        <v>0</v>
      </c>
      <c r="K180" s="14">
        <v>0</v>
      </c>
    </row>
    <row r="181" spans="1:11">
      <c r="A181" s="16" t="str">
        <f>VLOOKUP(E181,Table1[[#All],[Campo]],1,0)</f>
        <v>sstnbl_ctgry</v>
      </c>
      <c r="B181" s="14" t="s">
        <v>1838</v>
      </c>
      <c r="C181" s="14" t="s">
        <v>1839</v>
      </c>
      <c r="D181" s="14" t="s">
        <v>1733</v>
      </c>
      <c r="E181" s="14" t="s">
        <v>1436</v>
      </c>
      <c r="F181" s="14" t="s">
        <v>1729</v>
      </c>
      <c r="G181" s="14" t="s">
        <v>1730</v>
      </c>
      <c r="H181" s="14" t="s">
        <v>624</v>
      </c>
      <c r="I181" s="14">
        <v>0</v>
      </c>
      <c r="J181" s="14">
        <v>0</v>
      </c>
      <c r="K181" s="14">
        <v>0</v>
      </c>
    </row>
    <row r="182" spans="1:11">
      <c r="A182" s="16" t="str">
        <f>VLOOKUP(E182,Table1[[#All],[Campo]],1,0)</f>
        <v>sstnbl_ctgry</v>
      </c>
      <c r="B182" s="14" t="s">
        <v>1840</v>
      </c>
      <c r="C182" s="14" t="s">
        <v>1841</v>
      </c>
      <c r="D182" s="14" t="s">
        <v>1733</v>
      </c>
      <c r="E182" s="14" t="s">
        <v>1436</v>
      </c>
      <c r="F182" s="14" t="s">
        <v>1729</v>
      </c>
      <c r="G182" s="14" t="s">
        <v>1730</v>
      </c>
      <c r="H182" s="14" t="s">
        <v>624</v>
      </c>
      <c r="I182" s="14">
        <v>0</v>
      </c>
      <c r="J182" s="14">
        <v>0</v>
      </c>
      <c r="K182" s="14">
        <v>0</v>
      </c>
    </row>
    <row r="183" spans="1:11">
      <c r="A183" s="16" t="str">
        <f>VLOOKUP(E183,Table1[[#All],[Campo]],1,0)</f>
        <v>sstnbl_ctgry</v>
      </c>
      <c r="B183" s="14" t="s">
        <v>1842</v>
      </c>
      <c r="C183" s="14" t="s">
        <v>1843</v>
      </c>
      <c r="D183" s="14" t="s">
        <v>1733</v>
      </c>
      <c r="E183" s="14" t="s">
        <v>1436</v>
      </c>
      <c r="F183" s="14" t="s">
        <v>1729</v>
      </c>
      <c r="G183" s="14" t="s">
        <v>1730</v>
      </c>
      <c r="H183" s="14" t="s">
        <v>624</v>
      </c>
      <c r="I183" s="14">
        <v>0</v>
      </c>
      <c r="J183" s="14">
        <v>0</v>
      </c>
      <c r="K183" s="14">
        <v>0</v>
      </c>
    </row>
    <row r="184" spans="1:11">
      <c r="A184" s="16" t="str">
        <f>VLOOKUP(E184,Table1[[#All],[Campo]],1,0)</f>
        <v>grss_intrst_incm</v>
      </c>
      <c r="B184" s="14" t="s">
        <v>1844</v>
      </c>
      <c r="C184" s="14" t="s">
        <v>1845</v>
      </c>
      <c r="D184" s="14" t="s">
        <v>1728</v>
      </c>
      <c r="E184" s="14" t="s">
        <v>1543</v>
      </c>
      <c r="F184" s="14" t="s">
        <v>1729</v>
      </c>
      <c r="G184" s="14" t="s">
        <v>1730</v>
      </c>
      <c r="H184" s="14" t="s">
        <v>624</v>
      </c>
      <c r="I184" s="14">
        <v>0</v>
      </c>
      <c r="J184" s="14">
        <v>0</v>
      </c>
      <c r="K184" s="14">
        <v>0</v>
      </c>
    </row>
    <row r="185" spans="1:11">
      <c r="A185" s="16" t="str">
        <f>VLOOKUP(E185,Table1[[#All],[Campo]],1,0)</f>
        <v>grss_intrst_incm</v>
      </c>
      <c r="B185" s="14" t="s">
        <v>1846</v>
      </c>
      <c r="C185" s="14" t="s">
        <v>1847</v>
      </c>
      <c r="D185" s="14" t="s">
        <v>1728</v>
      </c>
      <c r="E185" s="14" t="s">
        <v>1543</v>
      </c>
      <c r="F185" s="14" t="s">
        <v>1729</v>
      </c>
      <c r="G185" s="14" t="s">
        <v>1730</v>
      </c>
      <c r="H185" s="14" t="s">
        <v>624</v>
      </c>
      <c r="I185" s="14">
        <v>0</v>
      </c>
      <c r="J185" s="14">
        <v>0</v>
      </c>
      <c r="K185" s="14">
        <v>0</v>
      </c>
    </row>
    <row r="186" spans="1:11">
      <c r="A186" s="16" t="s">
        <v>1544</v>
      </c>
      <c r="B186" s="14" t="s">
        <v>1848</v>
      </c>
      <c r="C186" s="14" t="s">
        <v>1849</v>
      </c>
      <c r="D186" s="14" t="s">
        <v>1728</v>
      </c>
      <c r="E186" s="14" t="s">
        <v>1547</v>
      </c>
      <c r="F186" s="14" t="s">
        <v>1729</v>
      </c>
      <c r="G186" s="14" t="s">
        <v>1730</v>
      </c>
      <c r="H186" s="14" t="s">
        <v>624</v>
      </c>
      <c r="I186" s="14">
        <v>0</v>
      </c>
      <c r="J186" s="14">
        <v>0</v>
      </c>
      <c r="K186" s="14">
        <v>0</v>
      </c>
    </row>
    <row r="187" spans="1:11">
      <c r="A187" s="16" t="s">
        <v>1544</v>
      </c>
      <c r="B187" s="14" t="s">
        <v>1850</v>
      </c>
      <c r="C187" s="14" t="s">
        <v>1851</v>
      </c>
      <c r="D187" s="14" t="s">
        <v>1728</v>
      </c>
      <c r="E187" s="14" t="s">
        <v>1547</v>
      </c>
      <c r="F187" s="14" t="s">
        <v>1729</v>
      </c>
      <c r="G187" s="14" t="s">
        <v>1730</v>
      </c>
      <c r="H187" s="14" t="s">
        <v>624</v>
      </c>
      <c r="I187" s="14">
        <v>0</v>
      </c>
      <c r="J187" s="14">
        <v>0</v>
      </c>
      <c r="K187" s="14">
        <v>0</v>
      </c>
    </row>
    <row r="188" spans="1:11">
      <c r="A188" s="16" t="e">
        <f>VLOOKUP(E188,Table1[[#All],[Campo]],1,0)</f>
        <v>#N/A</v>
      </c>
      <c r="B188" s="14" t="s">
        <v>1852</v>
      </c>
      <c r="C188" s="14" t="s">
        <v>1853</v>
      </c>
      <c r="D188" s="14" t="s">
        <v>1728</v>
      </c>
      <c r="E188" s="14" t="s">
        <v>1558</v>
      </c>
      <c r="F188" s="14" t="s">
        <v>1729</v>
      </c>
      <c r="G188" s="14" t="s">
        <v>1730</v>
      </c>
      <c r="H188" s="14" t="s">
        <v>624</v>
      </c>
      <c r="I188" s="14">
        <v>0</v>
      </c>
      <c r="J188" s="14">
        <v>0</v>
      </c>
      <c r="K188" s="14">
        <v>0</v>
      </c>
    </row>
    <row r="189" spans="1:11">
      <c r="A189" s="16" t="e">
        <f>VLOOKUP(E189,Table1[[#All],[Campo]],1,0)</f>
        <v>#N/A</v>
      </c>
      <c r="B189" s="14" t="s">
        <v>1854</v>
      </c>
      <c r="C189" s="14" t="s">
        <v>1855</v>
      </c>
      <c r="D189" s="14" t="s">
        <v>1728</v>
      </c>
      <c r="E189" s="14" t="s">
        <v>1558</v>
      </c>
      <c r="F189" s="14" t="s">
        <v>1729</v>
      </c>
      <c r="G189" s="14" t="s">
        <v>1730</v>
      </c>
      <c r="H189" s="14" t="s">
        <v>624</v>
      </c>
      <c r="I189" s="14">
        <v>277518</v>
      </c>
      <c r="J189" s="14">
        <v>0</v>
      </c>
      <c r="K189" s="14">
        <v>0</v>
      </c>
    </row>
    <row r="190" spans="1:11">
      <c r="A190" s="16" t="e">
        <f>VLOOKUP(E190,Table1[[#All],[Campo]],1,0)</f>
        <v>#N/A</v>
      </c>
      <c r="B190" s="14" t="s">
        <v>1856</v>
      </c>
      <c r="C190" s="14" t="s">
        <v>1857</v>
      </c>
      <c r="D190" s="14" t="s">
        <v>1728</v>
      </c>
      <c r="E190" s="14" t="s">
        <v>1558</v>
      </c>
      <c r="F190" s="14" t="s">
        <v>1729</v>
      </c>
      <c r="G190" s="14" t="s">
        <v>1730</v>
      </c>
      <c r="H190" s="14" t="s">
        <v>624</v>
      </c>
      <c r="I190" s="14">
        <v>1724892</v>
      </c>
      <c r="J190" s="14">
        <v>0</v>
      </c>
      <c r="K190" s="14">
        <v>0</v>
      </c>
    </row>
    <row r="191" spans="1:11">
      <c r="A191" s="16" t="s">
        <v>1559</v>
      </c>
      <c r="B191" s="14" t="s">
        <v>1858</v>
      </c>
      <c r="C191" s="14" t="s">
        <v>1859</v>
      </c>
      <c r="D191" s="14" t="s">
        <v>1728</v>
      </c>
      <c r="E191" s="14" t="s">
        <v>1562</v>
      </c>
      <c r="F191" s="14" t="s">
        <v>1729</v>
      </c>
      <c r="G191" s="14" t="s">
        <v>1730</v>
      </c>
      <c r="H191" s="14" t="s">
        <v>624</v>
      </c>
      <c r="I191" s="14">
        <v>0</v>
      </c>
      <c r="J191" s="14">
        <v>0</v>
      </c>
      <c r="K191" s="14">
        <v>0</v>
      </c>
    </row>
    <row r="192" spans="1:11">
      <c r="A192" s="16" t="s">
        <v>1559</v>
      </c>
      <c r="B192" s="14" t="s">
        <v>1860</v>
      </c>
      <c r="C192" s="14" t="s">
        <v>1861</v>
      </c>
      <c r="D192" s="14" t="s">
        <v>1728</v>
      </c>
      <c r="E192" s="14" t="s">
        <v>1562</v>
      </c>
      <c r="F192" s="14" t="s">
        <v>1729</v>
      </c>
      <c r="G192" s="14" t="s">
        <v>1730</v>
      </c>
      <c r="H192" s="14" t="s">
        <v>624</v>
      </c>
      <c r="I192" s="14">
        <v>0</v>
      </c>
      <c r="J192" s="14">
        <v>0</v>
      </c>
      <c r="K192" s="14">
        <v>0</v>
      </c>
    </row>
    <row r="193" spans="1:11">
      <c r="A193" s="16" t="e">
        <f>VLOOKUP(E193,Table1[[#All],[Campo]],1,0)</f>
        <v>#N/A</v>
      </c>
      <c r="B193" s="14" t="s">
        <v>1862</v>
      </c>
      <c r="C193" s="14" t="s">
        <v>1863</v>
      </c>
      <c r="D193" s="14" t="s">
        <v>1728</v>
      </c>
      <c r="E193" s="14" t="s">
        <v>1565</v>
      </c>
      <c r="F193" s="14" t="s">
        <v>1729</v>
      </c>
      <c r="G193" s="14" t="s">
        <v>1730</v>
      </c>
      <c r="H193" s="14" t="s">
        <v>624</v>
      </c>
      <c r="I193" s="14">
        <v>0</v>
      </c>
      <c r="J193" s="14">
        <v>0</v>
      </c>
      <c r="K193" s="14">
        <v>0</v>
      </c>
    </row>
    <row r="194" spans="1:11">
      <c r="A194" s="16" t="e">
        <f>VLOOKUP(E194,Table1[[#All],[Campo]],1,0)</f>
        <v>#N/A</v>
      </c>
      <c r="B194" s="14" t="s">
        <v>1864</v>
      </c>
      <c r="C194" s="14" t="s">
        <v>1865</v>
      </c>
      <c r="D194" s="14" t="s">
        <v>1728</v>
      </c>
      <c r="E194" s="14" t="s">
        <v>1565</v>
      </c>
      <c r="F194" s="14" t="s">
        <v>1729</v>
      </c>
      <c r="G194" s="14" t="s">
        <v>1730</v>
      </c>
      <c r="H194" s="14" t="s">
        <v>624</v>
      </c>
      <c r="I194" s="14">
        <v>0</v>
      </c>
      <c r="J194" s="14">
        <v>0</v>
      </c>
      <c r="K194" s="14">
        <v>0</v>
      </c>
    </row>
    <row r="195" spans="1:11">
      <c r="A195" s="16" t="e">
        <f>VLOOKUP(E195,Table1[[#All],[Campo]],1,0)</f>
        <v>#N/A</v>
      </c>
      <c r="B195" s="14" t="s">
        <v>1866</v>
      </c>
      <c r="C195" s="14" t="s">
        <v>1867</v>
      </c>
      <c r="D195" s="14" t="s">
        <v>1728</v>
      </c>
      <c r="E195" s="14" t="s">
        <v>1570</v>
      </c>
      <c r="F195" s="14" t="s">
        <v>1729</v>
      </c>
      <c r="G195" s="14" t="s">
        <v>1730</v>
      </c>
      <c r="H195" s="14" t="s">
        <v>624</v>
      </c>
      <c r="I195" s="14">
        <v>0</v>
      </c>
      <c r="J195" s="14">
        <v>0</v>
      </c>
      <c r="K195" s="14">
        <v>0</v>
      </c>
    </row>
    <row r="196" spans="1:11">
      <c r="A196" s="16" t="e">
        <f>VLOOKUP(E196,Table1[[#All],[Campo]],1,0)</f>
        <v>#N/A</v>
      </c>
      <c r="B196" s="14" t="s">
        <v>1868</v>
      </c>
      <c r="C196" s="14" t="s">
        <v>1869</v>
      </c>
      <c r="D196" s="14" t="s">
        <v>1728</v>
      </c>
      <c r="E196" s="14" t="s">
        <v>1570</v>
      </c>
      <c r="F196" s="14" t="s">
        <v>1729</v>
      </c>
      <c r="G196" s="14" t="s">
        <v>1730</v>
      </c>
      <c r="H196" s="14" t="s">
        <v>624</v>
      </c>
      <c r="I196" s="14">
        <v>0</v>
      </c>
      <c r="J196" s="14">
        <v>0</v>
      </c>
      <c r="K196" s="14">
        <v>0</v>
      </c>
    </row>
    <row r="197" spans="1:11">
      <c r="A197" s="16" t="e">
        <f>VLOOKUP(E197,Table1[[#All],[Campo]],1,0)</f>
        <v>#N/A</v>
      </c>
      <c r="B197" s="14" t="s">
        <v>1870</v>
      </c>
      <c r="C197" s="14" t="s">
        <v>1871</v>
      </c>
      <c r="D197" s="14" t="s">
        <v>1728</v>
      </c>
      <c r="E197" s="14" t="s">
        <v>1573</v>
      </c>
      <c r="F197" s="14" t="s">
        <v>1729</v>
      </c>
      <c r="G197" s="14" t="s">
        <v>1730</v>
      </c>
      <c r="H197" s="14" t="s">
        <v>624</v>
      </c>
      <c r="I197" s="14">
        <v>0</v>
      </c>
      <c r="J197" s="14">
        <v>0</v>
      </c>
      <c r="K197" s="14">
        <v>0</v>
      </c>
    </row>
    <row r="198" spans="1:11">
      <c r="A198" s="16" t="e">
        <f>VLOOKUP(E198,Table1[[#All],[Campo]],1,0)</f>
        <v>#N/A</v>
      </c>
      <c r="B198" s="14" t="s">
        <v>1872</v>
      </c>
      <c r="C198" s="14" t="s">
        <v>1873</v>
      </c>
      <c r="D198" s="14" t="s">
        <v>1728</v>
      </c>
      <c r="E198" s="14" t="s">
        <v>1573</v>
      </c>
      <c r="F198" s="14" t="s">
        <v>1729</v>
      </c>
      <c r="G198" s="14" t="s">
        <v>1730</v>
      </c>
      <c r="H198" s="14" t="s">
        <v>624</v>
      </c>
      <c r="I198" s="14">
        <v>0</v>
      </c>
      <c r="J198" s="14">
        <v>0</v>
      </c>
      <c r="K198" s="14">
        <v>0</v>
      </c>
    </row>
    <row r="199" spans="1:11">
      <c r="A199" s="16" t="e">
        <f>VLOOKUP(E199,Table1[[#All],[Campo]],1,0)</f>
        <v>#N/A</v>
      </c>
      <c r="B199" s="14" t="s">
        <v>1874</v>
      </c>
      <c r="C199" s="14" t="s">
        <v>1875</v>
      </c>
      <c r="D199" s="14" t="s">
        <v>1728</v>
      </c>
      <c r="E199" s="14" t="s">
        <v>1576</v>
      </c>
      <c r="F199" s="14" t="s">
        <v>1729</v>
      </c>
      <c r="G199" s="14" t="s">
        <v>1730</v>
      </c>
      <c r="H199" s="14" t="s">
        <v>624</v>
      </c>
      <c r="I199" s="14">
        <v>0</v>
      </c>
      <c r="J199" s="14">
        <v>0</v>
      </c>
      <c r="K199" s="14">
        <v>0</v>
      </c>
    </row>
    <row r="200" spans="1:11">
      <c r="A200" s="16" t="e">
        <f>VLOOKUP(E200,Table1[[#All],[Campo]],1,0)</f>
        <v>#N/A</v>
      </c>
      <c r="B200" s="14" t="s">
        <v>1876</v>
      </c>
      <c r="C200" s="14" t="s">
        <v>1877</v>
      </c>
      <c r="D200" s="14" t="s">
        <v>1728</v>
      </c>
      <c r="E200" s="14" t="s">
        <v>1576</v>
      </c>
      <c r="F200" s="14" t="s">
        <v>1729</v>
      </c>
      <c r="G200" s="14" t="s">
        <v>1730</v>
      </c>
      <c r="H200" s="14" t="s">
        <v>624</v>
      </c>
      <c r="I200" s="14">
        <v>0</v>
      </c>
      <c r="J200" s="14">
        <v>0</v>
      </c>
      <c r="K200" s="14">
        <v>0</v>
      </c>
    </row>
    <row r="201" spans="1:11">
      <c r="A201" s="16" t="e">
        <f>VLOOKUP(E201,Table1[[#All],[Campo]],1,0)</f>
        <v>#N/A</v>
      </c>
      <c r="B201" s="14" t="s">
        <v>1878</v>
      </c>
      <c r="C201" s="14" t="s">
        <v>1879</v>
      </c>
      <c r="D201" s="14" t="s">
        <v>1728</v>
      </c>
      <c r="E201" s="14" t="s">
        <v>1576</v>
      </c>
      <c r="F201" s="14" t="s">
        <v>1729</v>
      </c>
      <c r="G201" s="14" t="s">
        <v>1730</v>
      </c>
      <c r="H201" s="14" t="s">
        <v>624</v>
      </c>
      <c r="I201" s="14">
        <v>0</v>
      </c>
      <c r="J201" s="14">
        <v>0</v>
      </c>
      <c r="K201" s="14">
        <v>0</v>
      </c>
    </row>
    <row r="202" spans="1:11">
      <c r="A202" s="16" t="e">
        <f>VLOOKUP(E202,Table1[[#All],[Campo]],1,0)</f>
        <v>#N/A</v>
      </c>
      <c r="B202" s="14" t="s">
        <v>1880</v>
      </c>
      <c r="C202" s="14" t="s">
        <v>1881</v>
      </c>
      <c r="D202" s="14" t="s">
        <v>1728</v>
      </c>
      <c r="E202" s="14" t="s">
        <v>1579</v>
      </c>
      <c r="F202" s="14" t="s">
        <v>1729</v>
      </c>
      <c r="G202" s="14" t="s">
        <v>1730</v>
      </c>
      <c r="H202" s="14" t="s">
        <v>624</v>
      </c>
      <c r="I202" s="14">
        <v>0</v>
      </c>
      <c r="J202" s="14">
        <v>0</v>
      </c>
      <c r="K202" s="14">
        <v>0</v>
      </c>
    </row>
    <row r="203" spans="1:11">
      <c r="A203" s="16" t="e">
        <f>VLOOKUP(E203,Table1[[#All],[Campo]],1,0)</f>
        <v>#N/A</v>
      </c>
      <c r="B203" s="14" t="s">
        <v>1882</v>
      </c>
      <c r="C203" s="14" t="s">
        <v>1883</v>
      </c>
      <c r="D203" s="14" t="s">
        <v>1728</v>
      </c>
      <c r="E203" s="14" t="s">
        <v>1582</v>
      </c>
      <c r="F203" s="14" t="s">
        <v>1729</v>
      </c>
      <c r="G203" s="14" t="s">
        <v>1730</v>
      </c>
      <c r="H203" s="14" t="s">
        <v>624</v>
      </c>
      <c r="I203" s="14">
        <v>0</v>
      </c>
      <c r="J203" s="14">
        <v>0</v>
      </c>
      <c r="K203" s="14">
        <v>0</v>
      </c>
    </row>
    <row r="204" spans="1:11">
      <c r="A204" s="16" t="s">
        <v>1583</v>
      </c>
      <c r="B204" s="14" t="s">
        <v>1884</v>
      </c>
      <c r="C204" s="14" t="s">
        <v>1885</v>
      </c>
      <c r="D204" s="14" t="s">
        <v>1728</v>
      </c>
      <c r="E204" s="14" t="s">
        <v>1586</v>
      </c>
      <c r="F204" s="14" t="s">
        <v>1729</v>
      </c>
      <c r="G204" s="14" t="s">
        <v>1730</v>
      </c>
      <c r="H204" s="14" t="s">
        <v>624</v>
      </c>
      <c r="I204" s="14">
        <v>0</v>
      </c>
      <c r="J204" s="14">
        <v>0</v>
      </c>
      <c r="K204" s="14">
        <v>0</v>
      </c>
    </row>
    <row r="205" spans="1:11">
      <c r="A205" s="16" t="s">
        <v>1583</v>
      </c>
      <c r="B205" s="14" t="s">
        <v>1886</v>
      </c>
      <c r="C205" s="14" t="s">
        <v>1887</v>
      </c>
      <c r="D205" s="14" t="s">
        <v>1728</v>
      </c>
      <c r="E205" s="14" t="s">
        <v>1586</v>
      </c>
      <c r="F205" s="14" t="s">
        <v>1729</v>
      </c>
      <c r="G205" s="14" t="s">
        <v>1730</v>
      </c>
      <c r="H205" s="14" t="s">
        <v>624</v>
      </c>
      <c r="I205" s="14">
        <v>0</v>
      </c>
      <c r="J205" s="14">
        <v>0</v>
      </c>
      <c r="K205" s="14">
        <v>0</v>
      </c>
    </row>
    <row r="206" spans="1:11">
      <c r="A206" s="16" t="s">
        <v>1583</v>
      </c>
      <c r="B206" s="14" t="s">
        <v>1888</v>
      </c>
      <c r="C206" s="14" t="s">
        <v>1889</v>
      </c>
      <c r="D206" s="14" t="s">
        <v>1728</v>
      </c>
      <c r="E206" s="14" t="s">
        <v>1586</v>
      </c>
      <c r="F206" s="14" t="s">
        <v>1729</v>
      </c>
      <c r="G206" s="14" t="s">
        <v>1730</v>
      </c>
      <c r="H206" s="14" t="s">
        <v>624</v>
      </c>
      <c r="I206" s="14">
        <v>0</v>
      </c>
      <c r="J206" s="14">
        <v>0</v>
      </c>
      <c r="K206" s="14">
        <v>0</v>
      </c>
    </row>
    <row r="207" spans="1:11">
      <c r="A207" s="16" t="s">
        <v>1587</v>
      </c>
      <c r="B207" s="14" t="s">
        <v>1890</v>
      </c>
      <c r="C207" s="14" t="s">
        <v>1891</v>
      </c>
      <c r="D207" s="14" t="s">
        <v>1728</v>
      </c>
      <c r="E207" s="14" t="s">
        <v>1590</v>
      </c>
      <c r="F207" s="14" t="s">
        <v>1729</v>
      </c>
      <c r="G207" s="14" t="s">
        <v>1730</v>
      </c>
      <c r="H207" s="14" t="s">
        <v>624</v>
      </c>
      <c r="I207" s="14">
        <v>0</v>
      </c>
      <c r="J207" s="14">
        <v>0</v>
      </c>
      <c r="K207" s="14">
        <v>0</v>
      </c>
    </row>
    <row r="208" spans="1:11">
      <c r="A208" s="16" t="s">
        <v>1587</v>
      </c>
      <c r="B208" s="14" t="s">
        <v>1892</v>
      </c>
      <c r="C208" s="14" t="s">
        <v>1893</v>
      </c>
      <c r="D208" s="14" t="s">
        <v>1728</v>
      </c>
      <c r="E208" s="14" t="s">
        <v>1590</v>
      </c>
      <c r="F208" s="14" t="s">
        <v>1729</v>
      </c>
      <c r="G208" s="14" t="s">
        <v>1730</v>
      </c>
      <c r="H208" s="14" t="s">
        <v>624</v>
      </c>
      <c r="I208" s="14">
        <v>0</v>
      </c>
      <c r="J208" s="14">
        <v>0</v>
      </c>
      <c r="K208" s="14">
        <v>0</v>
      </c>
    </row>
    <row r="209" spans="1:11">
      <c r="A209" s="16" t="s">
        <v>1587</v>
      </c>
      <c r="B209" s="14" t="s">
        <v>1894</v>
      </c>
      <c r="C209" s="14" t="s">
        <v>1895</v>
      </c>
      <c r="D209" s="14" t="s">
        <v>1728</v>
      </c>
      <c r="E209" s="14" t="s">
        <v>1590</v>
      </c>
      <c r="F209" s="14" t="s">
        <v>1729</v>
      </c>
      <c r="G209" s="14" t="s">
        <v>1730</v>
      </c>
      <c r="H209" s="14" t="s">
        <v>624</v>
      </c>
      <c r="I209" s="14">
        <v>0</v>
      </c>
      <c r="J209" s="14">
        <v>0</v>
      </c>
      <c r="K209" s="14">
        <v>0</v>
      </c>
    </row>
    <row r="210" spans="1:11">
      <c r="A210" s="16" t="e">
        <f>VLOOKUP(E210,Table1[[#All],[Campo]],1,0)</f>
        <v>#N/A</v>
      </c>
      <c r="B210" s="14" t="s">
        <v>1896</v>
      </c>
      <c r="C210" s="14" t="s">
        <v>1897</v>
      </c>
      <c r="D210" s="14" t="s">
        <v>1728</v>
      </c>
      <c r="E210" s="14" t="s">
        <v>1596</v>
      </c>
      <c r="F210" s="14" t="s">
        <v>1729</v>
      </c>
      <c r="G210" s="14" t="s">
        <v>1730</v>
      </c>
      <c r="H210" s="14" t="s">
        <v>624</v>
      </c>
      <c r="I210" s="14">
        <v>0</v>
      </c>
      <c r="J210" s="14">
        <v>0</v>
      </c>
      <c r="K210" s="14">
        <v>0</v>
      </c>
    </row>
    <row r="211" spans="1:11">
      <c r="A211" s="16" t="e">
        <f>VLOOKUP(E211,Table1[[#All],[Campo]],1,0)</f>
        <v>#N/A</v>
      </c>
      <c r="B211" s="14" t="s">
        <v>1898</v>
      </c>
      <c r="C211" s="14" t="s">
        <v>1899</v>
      </c>
      <c r="D211" s="14" t="s">
        <v>1728</v>
      </c>
      <c r="E211" s="14" t="s">
        <v>1596</v>
      </c>
      <c r="F211" s="14" t="s">
        <v>1729</v>
      </c>
      <c r="G211" s="14" t="s">
        <v>1730</v>
      </c>
      <c r="H211" s="14" t="s">
        <v>624</v>
      </c>
      <c r="I211" s="14">
        <v>0</v>
      </c>
      <c r="J211" s="14">
        <v>0</v>
      </c>
      <c r="K211" s="14">
        <v>0</v>
      </c>
    </row>
    <row r="212" spans="1:11">
      <c r="A212" s="16" t="e">
        <f>VLOOKUP(E212,Table1[[#All],[Campo]],1,0)</f>
        <v>#N/A</v>
      </c>
      <c r="B212" s="14" t="s">
        <v>1900</v>
      </c>
      <c r="C212" s="14" t="s">
        <v>1901</v>
      </c>
      <c r="D212" s="14" t="s">
        <v>1728</v>
      </c>
      <c r="E212" s="14" t="s">
        <v>1599</v>
      </c>
      <c r="F212" s="14" t="s">
        <v>1729</v>
      </c>
      <c r="G212" s="14" t="s">
        <v>1730</v>
      </c>
      <c r="H212" s="14" t="s">
        <v>624</v>
      </c>
      <c r="I212" s="14">
        <v>0</v>
      </c>
      <c r="J212" s="14">
        <v>0</v>
      </c>
      <c r="K212" s="14">
        <v>0</v>
      </c>
    </row>
    <row r="213" spans="1:11">
      <c r="A213" s="16" t="str">
        <f>VLOOKUP(E213,Table1[[#All],[Campo]],1,0)</f>
        <v>cod_soc</v>
      </c>
      <c r="B213" s="14" t="s">
        <v>1902</v>
      </c>
      <c r="C213" s="14" t="s">
        <v>1903</v>
      </c>
      <c r="D213" s="14" t="s">
        <v>1474</v>
      </c>
      <c r="E213" s="14" t="s">
        <v>1398</v>
      </c>
      <c r="F213" s="14" t="s">
        <v>1904</v>
      </c>
      <c r="G213" s="14" t="s">
        <v>1905</v>
      </c>
      <c r="H213" s="14" t="s">
        <v>624</v>
      </c>
      <c r="I213" s="14">
        <v>1096295</v>
      </c>
      <c r="J213" s="14">
        <v>0</v>
      </c>
      <c r="K213" s="14">
        <v>0</v>
      </c>
    </row>
    <row r="214" spans="1:11">
      <c r="A214" s="16" t="str">
        <f>VLOOKUP(E214,Table1[[#All],[Campo]],1,0)</f>
        <v>dt_rfrnc</v>
      </c>
      <c r="B214" s="14" t="s">
        <v>1906</v>
      </c>
      <c r="C214" s="14" t="s">
        <v>1907</v>
      </c>
      <c r="D214" s="14" t="s">
        <v>1474</v>
      </c>
      <c r="E214" s="14" t="s">
        <v>1403</v>
      </c>
      <c r="F214" s="14" t="s">
        <v>1904</v>
      </c>
      <c r="G214" s="14" t="s">
        <v>1905</v>
      </c>
      <c r="H214" s="14" t="s">
        <v>624</v>
      </c>
      <c r="I214" s="14">
        <v>1096295</v>
      </c>
      <c r="J214" s="14">
        <v>0</v>
      </c>
      <c r="K214" s="14">
        <v>0</v>
      </c>
    </row>
    <row r="215" spans="1:11">
      <c r="A215" s="16" t="str">
        <f>VLOOKUP(E215,Table1[[#All],[Campo]],1,0)</f>
        <v>cod_soc</v>
      </c>
      <c r="B215" s="14" t="s">
        <v>1908</v>
      </c>
      <c r="C215" s="14" t="s">
        <v>1909</v>
      </c>
      <c r="D215" s="14" t="s">
        <v>1481</v>
      </c>
      <c r="E215" s="14" t="s">
        <v>1398</v>
      </c>
      <c r="F215" s="14" t="s">
        <v>1904</v>
      </c>
      <c r="G215" s="14" t="s">
        <v>1910</v>
      </c>
      <c r="H215" s="14" t="s">
        <v>624</v>
      </c>
      <c r="I215" s="14">
        <v>2490665</v>
      </c>
      <c r="J215" s="14">
        <v>0</v>
      </c>
      <c r="K215" s="14">
        <v>0</v>
      </c>
    </row>
    <row r="216" spans="1:11">
      <c r="A216" s="16" t="str">
        <f>VLOOKUP(E216,Table1[[#All],[Campo]],1,0)</f>
        <v>dt_rfrnc</v>
      </c>
      <c r="B216" s="14" t="s">
        <v>1911</v>
      </c>
      <c r="C216" s="14" t="s">
        <v>1912</v>
      </c>
      <c r="D216" s="14" t="s">
        <v>1481</v>
      </c>
      <c r="E216" s="14" t="s">
        <v>1403</v>
      </c>
      <c r="F216" s="14" t="s">
        <v>1904</v>
      </c>
      <c r="G216" s="14" t="s">
        <v>1910</v>
      </c>
      <c r="H216" s="14" t="s">
        <v>624</v>
      </c>
      <c r="I216" s="14">
        <v>2490665</v>
      </c>
      <c r="J216" s="14">
        <v>0</v>
      </c>
      <c r="K216" s="14">
        <v>0</v>
      </c>
    </row>
    <row r="217" spans="1:11">
      <c r="A217" s="16" t="str">
        <f>VLOOKUP(E217,Table1[[#All],[Campo]],1,0)</f>
        <v>cod_soc</v>
      </c>
      <c r="B217" s="14" t="s">
        <v>1913</v>
      </c>
      <c r="C217" s="14" t="s">
        <v>1914</v>
      </c>
      <c r="D217" s="14" t="s">
        <v>1420</v>
      </c>
      <c r="E217" s="14" t="s">
        <v>1398</v>
      </c>
      <c r="F217" s="14" t="s">
        <v>1904</v>
      </c>
      <c r="G217" s="14" t="s">
        <v>1915</v>
      </c>
      <c r="H217" s="14" t="s">
        <v>624</v>
      </c>
      <c r="I217" s="14">
        <v>2003033</v>
      </c>
      <c r="J217" s="14">
        <v>0</v>
      </c>
      <c r="K217" s="14">
        <v>0</v>
      </c>
    </row>
    <row r="218" spans="1:11">
      <c r="A218" s="16" t="str">
        <f>VLOOKUP(E218,Table1[[#All],[Campo]],1,0)</f>
        <v>dt_rfrnc</v>
      </c>
      <c r="B218" s="14" t="s">
        <v>1916</v>
      </c>
      <c r="C218" s="14" t="s">
        <v>1917</v>
      </c>
      <c r="D218" s="14" t="s">
        <v>1420</v>
      </c>
      <c r="E218" s="14" t="s">
        <v>1403</v>
      </c>
      <c r="F218" s="14" t="s">
        <v>1904</v>
      </c>
      <c r="G218" s="14" t="s">
        <v>1915</v>
      </c>
      <c r="H218" s="14" t="s">
        <v>624</v>
      </c>
      <c r="I218" s="14">
        <v>2003033</v>
      </c>
      <c r="J218" s="14">
        <v>0</v>
      </c>
      <c r="K218" s="14">
        <v>0</v>
      </c>
    </row>
    <row r="219" spans="1:11">
      <c r="A219" s="16" t="str">
        <f>VLOOKUP(E219,Table1[[#All],[Campo]],1,0)</f>
        <v>cod_soc</v>
      </c>
      <c r="B219" s="14" t="s">
        <v>1918</v>
      </c>
      <c r="C219" s="14" t="s">
        <v>1919</v>
      </c>
      <c r="D219" s="14" t="s">
        <v>1471</v>
      </c>
      <c r="E219" s="14" t="s">
        <v>1398</v>
      </c>
      <c r="F219" s="14" t="s">
        <v>1904</v>
      </c>
      <c r="G219" s="14" t="s">
        <v>1920</v>
      </c>
      <c r="H219" s="14" t="s">
        <v>624</v>
      </c>
      <c r="I219" s="14">
        <v>731165</v>
      </c>
      <c r="J219" s="14">
        <v>0</v>
      </c>
      <c r="K219" s="14">
        <v>0</v>
      </c>
    </row>
    <row r="220" spans="1:11">
      <c r="A220" s="16" t="str">
        <f>VLOOKUP(E220,Table1[[#All],[Campo]],1,0)</f>
        <v>dt_rfrnc</v>
      </c>
      <c r="B220" s="14" t="s">
        <v>1921</v>
      </c>
      <c r="C220" s="14" t="s">
        <v>1922</v>
      </c>
      <c r="D220" s="14" t="s">
        <v>1471</v>
      </c>
      <c r="E220" s="14" t="s">
        <v>1403</v>
      </c>
      <c r="F220" s="14" t="s">
        <v>1904</v>
      </c>
      <c r="G220" s="14" t="s">
        <v>1920</v>
      </c>
      <c r="H220" s="14" t="s">
        <v>624</v>
      </c>
      <c r="I220" s="14">
        <v>731165</v>
      </c>
      <c r="J220" s="14">
        <v>0</v>
      </c>
      <c r="K220" s="14">
        <v>0</v>
      </c>
    </row>
    <row r="221" spans="1:11">
      <c r="A221" s="16" t="str">
        <f>VLOOKUP(E221,Table1[[#All],[Campo]],1,0)</f>
        <v>cod_soc</v>
      </c>
      <c r="B221" s="14" t="s">
        <v>1923</v>
      </c>
      <c r="C221" s="14" t="s">
        <v>1924</v>
      </c>
      <c r="D221" s="14" t="s">
        <v>1636</v>
      </c>
      <c r="E221" s="14" t="s">
        <v>1398</v>
      </c>
      <c r="F221" s="14" t="s">
        <v>1904</v>
      </c>
      <c r="G221" s="14" t="s">
        <v>1925</v>
      </c>
      <c r="H221" s="14" t="s">
        <v>624</v>
      </c>
      <c r="I221" s="14">
        <v>456960</v>
      </c>
      <c r="J221" s="14">
        <v>0</v>
      </c>
      <c r="K221" s="14">
        <v>0</v>
      </c>
    </row>
    <row r="222" spans="1:11">
      <c r="A222" s="16" t="str">
        <f>VLOOKUP(E222,Table1[[#All],[Campo]],1,0)</f>
        <v>dt_rfrnc</v>
      </c>
      <c r="B222" s="14" t="s">
        <v>1926</v>
      </c>
      <c r="C222" s="14" t="s">
        <v>1927</v>
      </c>
      <c r="D222" s="14" t="s">
        <v>1636</v>
      </c>
      <c r="E222" s="14" t="s">
        <v>1403</v>
      </c>
      <c r="F222" s="14" t="s">
        <v>1904</v>
      </c>
      <c r="G222" s="14" t="s">
        <v>1925</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1928</v>
      </c>
    </row>
    <row r="3" spans="2:10" ht="17.399999999999999">
      <c r="B3" s="17" t="s">
        <v>1929</v>
      </c>
      <c r="D3" t="s">
        <v>1252</v>
      </c>
    </row>
    <row r="4" spans="2:10" ht="17.399999999999999">
      <c r="B4" s="53" t="s">
        <v>1930</v>
      </c>
      <c r="C4" s="53" t="s">
        <v>1931</v>
      </c>
      <c r="D4" s="52" t="s">
        <v>1273</v>
      </c>
      <c r="E4" s="52" t="s">
        <v>1274</v>
      </c>
      <c r="F4" s="52" t="s">
        <v>1265</v>
      </c>
      <c r="H4" s="31" t="s">
        <v>1273</v>
      </c>
      <c r="I4" s="31" t="s">
        <v>1274</v>
      </c>
      <c r="J4" s="31" t="s">
        <v>1265</v>
      </c>
    </row>
    <row r="5" spans="2:10" ht="34.799999999999997">
      <c r="B5" s="2" t="s">
        <v>1263</v>
      </c>
      <c r="C5" s="4" t="s">
        <v>1932</v>
      </c>
      <c r="D5">
        <v>8</v>
      </c>
      <c r="E5">
        <v>8</v>
      </c>
      <c r="F5">
        <v>8</v>
      </c>
      <c r="H5" s="31">
        <v>1</v>
      </c>
      <c r="I5" s="31">
        <v>3</v>
      </c>
      <c r="J5" s="31">
        <v>8</v>
      </c>
    </row>
    <row r="6" spans="2:10" ht="34.799999999999997">
      <c r="B6" s="2" t="s">
        <v>1266</v>
      </c>
      <c r="C6" s="4" t="s">
        <v>1933</v>
      </c>
      <c r="D6">
        <v>2</v>
      </c>
      <c r="E6">
        <v>4</v>
      </c>
      <c r="F6">
        <v>8</v>
      </c>
      <c r="H6" s="31">
        <v>1</v>
      </c>
      <c r="I6" s="31">
        <v>3</v>
      </c>
      <c r="J6" s="31">
        <v>4</v>
      </c>
    </row>
    <row r="7" spans="2:10" ht="17.399999999999999">
      <c r="B7" s="2" t="s">
        <v>1267</v>
      </c>
      <c r="C7" s="4" t="s">
        <v>1934</v>
      </c>
      <c r="D7">
        <v>2</v>
      </c>
      <c r="E7">
        <v>4</v>
      </c>
      <c r="F7">
        <v>8</v>
      </c>
      <c r="H7" s="31">
        <v>1</v>
      </c>
      <c r="I7" s="31">
        <v>1</v>
      </c>
      <c r="J7" s="31">
        <v>2</v>
      </c>
    </row>
    <row r="8" spans="2:10" ht="17.399999999999999">
      <c r="B8" s="28" t="s">
        <v>1268</v>
      </c>
      <c r="C8" s="4" t="s">
        <v>1935</v>
      </c>
      <c r="D8">
        <v>2</v>
      </c>
      <c r="E8">
        <v>4</v>
      </c>
      <c r="F8">
        <v>8</v>
      </c>
      <c r="H8" s="31">
        <v>2</v>
      </c>
      <c r="I8" s="31">
        <v>4</v>
      </c>
      <c r="J8" s="31">
        <v>4</v>
      </c>
    </row>
    <row r="9" spans="2:10" ht="17.399999999999999">
      <c r="B9" s="29" t="s">
        <v>1271</v>
      </c>
      <c r="C9" s="4" t="s">
        <v>1936</v>
      </c>
      <c r="D9">
        <v>1</v>
      </c>
      <c r="E9">
        <v>1</v>
      </c>
      <c r="F9">
        <v>1</v>
      </c>
      <c r="H9" s="31"/>
      <c r="I9" s="31"/>
      <c r="J9" s="31"/>
    </row>
    <row r="10" spans="2:10" ht="52.2">
      <c r="B10" s="2" t="s">
        <v>1269</v>
      </c>
      <c r="C10" s="4" t="s">
        <v>1937</v>
      </c>
      <c r="D10">
        <v>0.1</v>
      </c>
      <c r="E10">
        <v>0.1</v>
      </c>
      <c r="F10">
        <v>0.1</v>
      </c>
      <c r="H10" s="31">
        <v>0.1</v>
      </c>
      <c r="I10" s="31">
        <v>0.5</v>
      </c>
      <c r="J10" s="31">
        <v>0.5</v>
      </c>
    </row>
    <row r="11" spans="2:10" ht="17.399999999999999">
      <c r="B11" s="29" t="s">
        <v>1270</v>
      </c>
      <c r="C11" s="4" t="s">
        <v>1938</v>
      </c>
      <c r="D11">
        <v>1</v>
      </c>
      <c r="E11">
        <v>2</v>
      </c>
      <c r="F11">
        <v>2</v>
      </c>
      <c r="H11" s="31"/>
      <c r="I11" s="31"/>
      <c r="J11" s="31"/>
    </row>
    <row r="12" spans="2:10" ht="17.399999999999999">
      <c r="B12" s="29" t="s">
        <v>1313</v>
      </c>
      <c r="C12" s="4" t="s">
        <v>1939</v>
      </c>
      <c r="D12">
        <v>0.5</v>
      </c>
      <c r="E12">
        <v>0.5</v>
      </c>
      <c r="F12">
        <v>0.5</v>
      </c>
      <c r="H12" s="31">
        <v>0.5</v>
      </c>
      <c r="I12" s="31">
        <v>0.5</v>
      </c>
      <c r="J12" s="31">
        <v>0.5</v>
      </c>
    </row>
    <row r="13" spans="2:10" ht="34.799999999999997">
      <c r="B13" s="34" t="s">
        <v>1277</v>
      </c>
      <c r="C13" s="4" t="s">
        <v>1940</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row>
    <row r="17" spans="1:4" ht="17.399999999999999">
      <c r="A17" t="s">
        <v>1941</v>
      </c>
      <c r="B17" s="18" t="s">
        <v>615</v>
      </c>
      <c r="C17">
        <v>4</v>
      </c>
      <c r="D17" s="96">
        <v>0.25</v>
      </c>
    </row>
    <row r="18" spans="1:4" ht="17.399999999999999">
      <c r="B18" s="24" t="s">
        <v>28</v>
      </c>
      <c r="C18">
        <v>8</v>
      </c>
      <c r="D18" s="96">
        <v>0</v>
      </c>
    </row>
    <row r="19" spans="1:4" ht="17.399999999999999">
      <c r="B19" s="1" t="s">
        <v>1945</v>
      </c>
      <c r="C19">
        <f t="shared" ref="C19:C24" si="0">_xlfn.NUMBERVALUE(LEFT(B19,1))</f>
        <v>2</v>
      </c>
      <c r="D19" s="96">
        <v>0.5</v>
      </c>
    </row>
    <row r="20" spans="1:4" ht="17.399999999999999">
      <c r="B20" s="1" t="s">
        <v>1946</v>
      </c>
      <c r="C20">
        <v>3</v>
      </c>
      <c r="D20" s="96">
        <v>0.5</v>
      </c>
    </row>
    <row r="21" spans="1:4" ht="17.399999999999999">
      <c r="A21" t="s">
        <v>1942</v>
      </c>
      <c r="B21" s="25" t="s">
        <v>616</v>
      </c>
      <c r="C21">
        <v>5</v>
      </c>
      <c r="D21" s="96">
        <v>0.25</v>
      </c>
    </row>
    <row r="22" spans="1:4" ht="17.399999999999999">
      <c r="A22" t="s">
        <v>1943</v>
      </c>
      <c r="B22" s="19" t="s">
        <v>617</v>
      </c>
      <c r="C22">
        <v>6</v>
      </c>
      <c r="D22" s="96">
        <v>0.25</v>
      </c>
    </row>
    <row r="23" spans="1:4" ht="17.399999999999999">
      <c r="A23" t="s">
        <v>1943</v>
      </c>
      <c r="B23" s="19" t="s">
        <v>619</v>
      </c>
      <c r="C23">
        <v>7</v>
      </c>
      <c r="D23" s="96">
        <v>0.25</v>
      </c>
    </row>
    <row r="24" spans="1:4" ht="17.399999999999999">
      <c r="A24" t="s">
        <v>1944</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E3CC08C8-A8E4-47B2-8D5D-CBC75DF56F48}"/>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http://purl.org/dc/dcmitype/"/>
    <ds:schemaRef ds:uri="0683c779-04fc-4b63-89c9-6c25ffa1c0a4"/>
    <ds:schemaRef ds:uri="http://schemas.microsoft.com/sharepoint/v3"/>
    <ds:schemaRef ds:uri="http://purl.org/dc/elements/1.1/"/>
    <ds:schemaRef ds:uri="http://schemas.microsoft.com/office/infopath/2007/PartnerControls"/>
    <ds:schemaRef ds:uri="6ea7b29d-57ec-408d-9ea9-cf73b04f66d5"/>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2024-11-08T11:19:41Z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