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Campos'!$B$16:$BS$235</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5" r:id="rId12"/>
    <pivotCache cacheId="118" r:id="rId13"/>
    <pivotCache cacheId="121" r:id="rId14"/>
    <pivotCache cacheId="124" r:id="rId15"/>
    <pivotCache cacheId="127" r:id="rId16"/>
    <pivotCache cacheId="130" r:id="rId17"/>
    <pivotCache cacheId="133"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3" i="21" l="1" a="1"/>
  <c r="M193" i="21" s="1"/>
  <c r="L193" i="21" a="1"/>
  <c r="L193" i="21" s="1"/>
  <c r="O193" i="21" s="1"/>
  <c r="A193" i="21"/>
  <c r="I181" i="21" l="1"/>
  <c r="G181" i="21"/>
  <c r="U25" i="15" l="1"/>
  <c r="P234" i="21" l="1"/>
  <c r="P233"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7" i="21"/>
  <c r="I227" i="21"/>
  <c r="J216" i="21"/>
  <c r="I216" i="21"/>
  <c r="J211" i="21"/>
  <c r="I211" i="21"/>
  <c r="J207" i="21"/>
  <c r="I207" i="21"/>
  <c r="J204" i="21"/>
  <c r="I204" i="21"/>
  <c r="J202" i="21"/>
  <c r="I202" i="21"/>
  <c r="I200" i="21"/>
  <c r="J194" i="21"/>
  <c r="I194" i="21"/>
  <c r="J188" i="21"/>
  <c r="I188"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7" i="21"/>
  <c r="G216" i="21"/>
  <c r="K202" i="21"/>
  <c r="G211" i="21"/>
  <c r="G207" i="21"/>
  <c r="G204" i="21"/>
  <c r="G202" i="21"/>
  <c r="K181" i="21"/>
  <c r="K175" i="21"/>
  <c r="G200" i="21"/>
  <c r="G194" i="21"/>
  <c r="G188" i="21"/>
  <c r="G175" i="21"/>
  <c r="K167" i="21"/>
  <c r="G173" i="21"/>
  <c r="G171" i="21"/>
  <c r="G167" i="21"/>
  <c r="G161" i="21"/>
  <c r="K138" i="21"/>
  <c r="G138" i="21"/>
  <c r="G125" i="21"/>
  <c r="G117" i="21"/>
  <c r="G112" i="21"/>
  <c r="G105" i="21"/>
  <c r="G84" i="21"/>
  <c r="G79" i="21"/>
  <c r="K70" i="21"/>
  <c r="G70" i="21"/>
  <c r="G53" i="21"/>
  <c r="G30" i="21"/>
  <c r="K30" i="21"/>
  <c r="G17" i="21"/>
  <c r="S235" i="21"/>
  <c r="T235" i="21" s="1"/>
  <c r="U235" i="21" s="1"/>
  <c r="A232" i="21"/>
  <c r="T199" i="21"/>
  <c r="U199" i="21" s="1"/>
  <c r="A199" i="21"/>
  <c r="T198" i="21"/>
  <c r="U198" i="21" s="1"/>
  <c r="A198" i="21"/>
  <c r="T197" i="21"/>
  <c r="U197" i="21" s="1"/>
  <c r="A197" i="21"/>
  <c r="T196" i="21"/>
  <c r="U196" i="21" s="1"/>
  <c r="A196" i="21"/>
  <c r="T195" i="21"/>
  <c r="U195" i="21" s="1"/>
  <c r="A195" i="21"/>
  <c r="T192" i="21"/>
  <c r="U192" i="21" s="1"/>
  <c r="A192" i="21"/>
  <c r="T201" i="21"/>
  <c r="U201" i="21" s="1"/>
  <c r="A201" i="21"/>
  <c r="T191" i="21"/>
  <c r="U191" i="21" s="1"/>
  <c r="A191" i="21"/>
  <c r="T190" i="21"/>
  <c r="U190" i="21" s="1"/>
  <c r="A190" i="21"/>
  <c r="T189" i="21"/>
  <c r="U189" i="21" s="1"/>
  <c r="A189" i="21"/>
  <c r="T215" i="21"/>
  <c r="U215" i="21" s="1"/>
  <c r="A215" i="21"/>
  <c r="T214" i="21"/>
  <c r="U214" i="21" s="1"/>
  <c r="A214" i="21"/>
  <c r="T213" i="21"/>
  <c r="U213" i="21" s="1"/>
  <c r="A213" i="21"/>
  <c r="T231" i="21"/>
  <c r="U231" i="21" s="1"/>
  <c r="A231" i="21"/>
  <c r="T230" i="21"/>
  <c r="U230" i="21" s="1"/>
  <c r="A230"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06" i="21"/>
  <c r="U206" i="21" s="1"/>
  <c r="A206" i="21"/>
  <c r="T210" i="21"/>
  <c r="U210" i="21" s="1"/>
  <c r="A210" i="21"/>
  <c r="T209" i="21"/>
  <c r="U209" i="21" s="1"/>
  <c r="A209" i="21"/>
  <c r="T208" i="21"/>
  <c r="U208" i="21" s="1"/>
  <c r="A208" i="21"/>
  <c r="T203" i="21"/>
  <c r="U203" i="21" s="1"/>
  <c r="A203" i="21"/>
  <c r="T229" i="21"/>
  <c r="U229" i="21" s="1"/>
  <c r="A229" i="21"/>
  <c r="T228" i="21"/>
  <c r="U228" i="21" s="1"/>
  <c r="A228"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5" i="21" s="1"/>
  <c r="N225"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7" i="21" s="1"/>
  <c r="N217"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1" i="21" s="1"/>
  <c r="N221"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9" i="21" s="1"/>
  <c r="N229"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9" i="21" s="1"/>
  <c r="N219"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1" i="21" s="1"/>
  <c r="N231"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0" i="21" s="1"/>
  <c r="N220"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4" i="21" s="1"/>
  <c r="N224"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8" i="21" s="1"/>
  <c r="N228" i="21" s="1"/>
  <c r="G553" i="20"/>
  <c r="G526" i="17" s="1"/>
  <c r="H230" i="21" s="1"/>
  <c r="N230"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H213" i="21" s="1"/>
  <c r="N213"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8" i="21" s="1"/>
  <c r="N218" i="21" s="1"/>
  <c r="G557" i="20"/>
  <c r="G530" i="17" s="1"/>
  <c r="H215" i="21" s="1"/>
  <c r="N215"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2" i="21" s="1"/>
  <c r="N222"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6" i="21" s="1"/>
  <c r="N226"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3" i="21" s="1"/>
  <c r="N223"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4" i="21" s="1"/>
  <c r="N214"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P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88" i="21" l="1"/>
  <c r="N211" i="21"/>
  <c r="N194" i="21"/>
  <c r="N167" i="21"/>
  <c r="N161" i="21"/>
  <c r="N70" i="21"/>
  <c r="N79" i="21"/>
  <c r="N181" i="21"/>
  <c r="N105" i="21"/>
  <c r="N204" i="21"/>
  <c r="N112" i="21"/>
  <c r="N53" i="21"/>
  <c r="N117" i="21"/>
  <c r="N175" i="21"/>
  <c r="N207" i="21"/>
  <c r="N84" i="21"/>
  <c r="N227" i="21"/>
  <c r="N138" i="21"/>
  <c r="N216"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11" i="21" s="1" a="1"/>
  <c r="L111" i="21" s="1"/>
  <c r="O111" i="21" s="1"/>
  <c r="P111" i="21" s="1"/>
  <c r="CB13" i="20"/>
  <c r="CA12" i="20"/>
  <c r="CA9" i="20"/>
  <c r="L36" i="21" l="1" a="1"/>
  <c r="L36" i="21" s="1"/>
  <c r="L63" i="21" a="1"/>
  <c r="L63" i="21" s="1"/>
  <c r="M63" i="21" a="1"/>
  <c r="M63" i="21" s="1"/>
  <c r="M169" i="21" a="1"/>
  <c r="M169" i="21" s="1"/>
  <c r="L233" i="21" a="1"/>
  <c r="L233" i="21" s="1"/>
  <c r="M233" i="21" a="1"/>
  <c r="M233"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8" i="21" a="1"/>
  <c r="M218" i="21" s="1"/>
  <c r="M97" i="21" a="1"/>
  <c r="M97" i="21" s="1"/>
  <c r="L217" i="21" a="1"/>
  <c r="L217" i="21" s="1"/>
  <c r="O217" i="21" s="1"/>
  <c r="P217" i="21" s="1"/>
  <c r="L151" i="21" a="1"/>
  <c r="L151" i="21" s="1"/>
  <c r="O151" i="21" s="1"/>
  <c r="P151" i="21" s="1"/>
  <c r="L100" i="21" a="1"/>
  <c r="L100" i="21" s="1"/>
  <c r="O100" i="21" s="1"/>
  <c r="P100" i="21" s="1"/>
  <c r="M93" i="21" a="1"/>
  <c r="M93" i="21" s="1"/>
  <c r="L120" i="21" a="1"/>
  <c r="L120" i="21" s="1"/>
  <c r="L215" i="21" a="1"/>
  <c r="L215" i="21" s="1"/>
  <c r="L172" i="21" a="1"/>
  <c r="L172" i="21" s="1"/>
  <c r="M223" i="21" a="1"/>
  <c r="M223" i="21" s="1"/>
  <c r="L162" i="21" a="1"/>
  <c r="L162" i="21" s="1"/>
  <c r="M222" i="21" a="1"/>
  <c r="M222" i="21" s="1"/>
  <c r="M76" i="21" a="1"/>
  <c r="M76" i="21" s="1"/>
  <c r="L85" i="21" a="1"/>
  <c r="L85" i="21" s="1"/>
  <c r="M129" i="21" a="1"/>
  <c r="M129" i="21" s="1"/>
  <c r="L149" i="21" a="1"/>
  <c r="L149" i="21" s="1"/>
  <c r="O149" i="21" s="1"/>
  <c r="P149" i="21" s="1"/>
  <c r="L166" i="21" a="1"/>
  <c r="L166" i="21" s="1"/>
  <c r="M232" i="21" a="1"/>
  <c r="M232" i="21" s="1"/>
  <c r="L199" i="21" a="1"/>
  <c r="L199" i="21" s="1"/>
  <c r="O199" i="21" s="1"/>
  <c r="P199" i="21" s="1"/>
  <c r="M164" i="21" a="1"/>
  <c r="M164" i="21" s="1"/>
  <c r="L146" i="21" a="1"/>
  <c r="L146" i="21" s="1"/>
  <c r="O146" i="21" s="1"/>
  <c r="P146" i="21" s="1"/>
  <c r="L228" i="21" a="1"/>
  <c r="L228" i="21" s="1"/>
  <c r="M140" i="21" a="1"/>
  <c r="M140" i="21" s="1"/>
  <c r="M176" i="21" a="1"/>
  <c r="M176" i="21" s="1"/>
  <c r="L177" i="21" a="1"/>
  <c r="L177" i="21" s="1"/>
  <c r="L121" i="21" a="1"/>
  <c r="L121" i="21" s="1"/>
  <c r="M210" i="21" a="1"/>
  <c r="M210"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3" i="21" a="1"/>
  <c r="L213" i="21" s="1"/>
  <c r="L116" i="21" a="1"/>
  <c r="L116" i="21" s="1"/>
  <c r="O116" i="21" s="1"/>
  <c r="P116" i="21" s="1"/>
  <c r="L223" i="21" a="1"/>
  <c r="L223" i="21" s="1"/>
  <c r="O223" i="21" s="1"/>
  <c r="P223" i="21" s="1"/>
  <c r="L231" i="21" a="1"/>
  <c r="L231" i="21" s="1"/>
  <c r="O231" i="21" s="1"/>
  <c r="P231"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9" i="21" a="1"/>
  <c r="M219"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3" i="21" a="1"/>
  <c r="M203" i="21" s="1"/>
  <c r="M202"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20" i="21" a="1"/>
  <c r="L220" i="21" s="1"/>
  <c r="O220" i="21" s="1"/>
  <c r="P220" i="21" s="1"/>
  <c r="L158" i="21" a="1"/>
  <c r="L158" i="21" s="1"/>
  <c r="O158" i="21" s="1"/>
  <c r="P158" i="21" s="1"/>
  <c r="M143" i="21" a="1"/>
  <c r="M143" i="21" s="1"/>
  <c r="L128" i="21" a="1"/>
  <c r="L128" i="21" s="1"/>
  <c r="O128" i="21" s="1"/>
  <c r="P128" i="21" s="1"/>
  <c r="M144" i="21" a="1"/>
  <c r="M144" i="21" s="1"/>
  <c r="L225" i="21" a="1"/>
  <c r="L225" i="21" s="1"/>
  <c r="O225" i="21" s="1"/>
  <c r="P225"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29" i="21" a="1"/>
  <c r="M229" i="21" s="1"/>
  <c r="M132" i="21" a="1"/>
  <c r="M132" i="21" s="1"/>
  <c r="M75" i="21" a="1"/>
  <c r="M75" i="21" s="1"/>
  <c r="M83" i="21" a="1"/>
  <c r="M83" i="21" s="1"/>
  <c r="M213" i="21" a="1"/>
  <c r="M213" i="21" s="1"/>
  <c r="L195" i="21" a="1"/>
  <c r="L195" i="21" s="1"/>
  <c r="L214" i="21" a="1"/>
  <c r="L214" i="21" s="1"/>
  <c r="L98" i="21" a="1"/>
  <c r="L98" i="21" s="1"/>
  <c r="O98" i="21" s="1"/>
  <c r="P98" i="21" s="1"/>
  <c r="L142" i="21" a="1"/>
  <c r="L142" i="21" s="1"/>
  <c r="O142" i="21" s="1"/>
  <c r="P142" i="21" s="1"/>
  <c r="M225" i="21" a="1"/>
  <c r="M225" i="21" s="1"/>
  <c r="M80" i="21" a="1"/>
  <c r="M80" i="21" s="1"/>
  <c r="M111" i="21" a="1"/>
  <c r="M111" i="21" s="1"/>
  <c r="L219" i="21" a="1"/>
  <c r="L219" i="21" s="1"/>
  <c r="O219" i="21" s="1"/>
  <c r="P219" i="21" s="1"/>
  <c r="M184" i="21" a="1"/>
  <c r="M184" i="21" s="1"/>
  <c r="M154" i="21" a="1"/>
  <c r="M154" i="21" s="1"/>
  <c r="M226" i="21" a="1"/>
  <c r="M226"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0" i="21" a="1"/>
  <c r="L230" i="21" s="1"/>
  <c r="O230" i="21" s="1"/>
  <c r="P230"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8" i="21" a="1"/>
  <c r="L218" i="21" s="1"/>
  <c r="O218" i="21" s="1"/>
  <c r="P218" i="21" s="1"/>
  <c r="M72" i="21" a="1"/>
  <c r="M72" i="21" s="1"/>
  <c r="M96" i="21" a="1"/>
  <c r="M96" i="21" s="1"/>
  <c r="L169" i="21" a="1"/>
  <c r="L169" i="21" s="1"/>
  <c r="O169" i="21" s="1"/>
  <c r="P169" i="21" s="1"/>
  <c r="L222" i="21" a="1"/>
  <c r="L222" i="21" s="1"/>
  <c r="O222" i="21" s="1"/>
  <c r="P222" i="21" s="1"/>
  <c r="M135" i="21" a="1"/>
  <c r="M135" i="21" s="1"/>
  <c r="M231" i="21" a="1"/>
  <c r="M231" i="21" s="1"/>
  <c r="M71" i="21" a="1"/>
  <c r="M71" i="21" s="1"/>
  <c r="L119" i="21" a="1"/>
  <c r="L119" i="21" s="1"/>
  <c r="O119" i="21" s="1"/>
  <c r="P119" i="21" s="1"/>
  <c r="L118" i="21" a="1"/>
  <c r="L118" i="21" s="1"/>
  <c r="L86" i="21" a="1"/>
  <c r="L86" i="21" s="1"/>
  <c r="O86" i="21" s="1"/>
  <c r="P86" i="21" s="1"/>
  <c r="M162" i="21" a="1"/>
  <c r="M162" i="21" s="1"/>
  <c r="M74" i="21" a="1"/>
  <c r="M74" i="21" s="1"/>
  <c r="M195" i="21" a="1"/>
  <c r="M195" i="21" s="1"/>
  <c r="M208" i="21" a="1"/>
  <c r="M208" i="21" s="1"/>
  <c r="L73" i="21" a="1"/>
  <c r="L73" i="21" s="1"/>
  <c r="O73" i="21" s="1"/>
  <c r="P73" i="21" s="1"/>
  <c r="M224" i="21" a="1"/>
  <c r="M224" i="21" s="1"/>
  <c r="L95" i="21" a="1"/>
  <c r="L95" i="21" s="1"/>
  <c r="O95" i="21" s="1"/>
  <c r="P95" i="21" s="1"/>
  <c r="M177" i="21" a="1"/>
  <c r="M177" i="21" s="1"/>
  <c r="L224" i="21" a="1"/>
  <c r="L224" i="21" s="1"/>
  <c r="O224" i="21" s="1"/>
  <c r="P224"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1" i="21" a="1"/>
  <c r="L221" i="21" s="1"/>
  <c r="O221" i="21" s="1"/>
  <c r="P221" i="21" s="1"/>
  <c r="L150" i="21" a="1"/>
  <c r="L150" i="21" s="1"/>
  <c r="O150" i="21" s="1"/>
  <c r="P150" i="21" s="1"/>
  <c r="M214" i="21" a="1"/>
  <c r="M214" i="21" s="1"/>
  <c r="M145" i="21" a="1"/>
  <c r="M145" i="21" s="1"/>
  <c r="L136" i="21" a="1"/>
  <c r="L136" i="21" s="1"/>
  <c r="O136" i="21" s="1"/>
  <c r="P136" i="21" s="1"/>
  <c r="L178" i="21" a="1"/>
  <c r="L178" i="21" s="1"/>
  <c r="O178" i="21" s="1"/>
  <c r="P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17" i="21" a="1"/>
  <c r="M217" i="21" s="1"/>
  <c r="M197" i="21" a="1"/>
  <c r="M197" i="21" s="1"/>
  <c r="M81" i="21" a="1"/>
  <c r="M81" i="21" s="1"/>
  <c r="L75" i="21" a="1"/>
  <c r="L75" i="21" s="1"/>
  <c r="L76" i="21" a="1"/>
  <c r="L76" i="21" s="1"/>
  <c r="M221" i="21" a="1"/>
  <c r="M221" i="21" s="1"/>
  <c r="L210" i="21" a="1"/>
  <c r="L210" i="21" s="1"/>
  <c r="O210" i="21" s="1"/>
  <c r="P210" i="21" s="1"/>
  <c r="M160" i="21" a="1"/>
  <c r="M160" i="21" s="1"/>
  <c r="L191" i="21" a="1"/>
  <c r="L191" i="21" s="1"/>
  <c r="O191" i="21" s="1"/>
  <c r="P191" i="21" s="1"/>
  <c r="M159" i="21" a="1"/>
  <c r="M159" i="21" s="1"/>
  <c r="M196" i="21" a="1"/>
  <c r="M196" i="21" s="1"/>
  <c r="M220" i="21" a="1"/>
  <c r="M220"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M172" i="21" a="1"/>
  <c r="M172" i="21" s="1"/>
  <c r="M171" i="21" s="1"/>
  <c r="L77" i="21" a="1"/>
  <c r="L77" i="21" s="1"/>
  <c r="L187" i="21" a="1"/>
  <c r="L187" i="21" s="1"/>
  <c r="O187" i="21" s="1"/>
  <c r="P187" i="21" s="1"/>
  <c r="L232" i="21" a="1"/>
  <c r="L232" i="21" s="1"/>
  <c r="O232" i="21" s="1"/>
  <c r="P232" i="21" s="1"/>
  <c r="L229" i="21" a="1"/>
  <c r="L229" i="21" s="1"/>
  <c r="O229" i="21" s="1"/>
  <c r="P229" i="21" s="1"/>
  <c r="M166" i="21" a="1"/>
  <c r="M166" i="21" s="1"/>
  <c r="M228" i="21" a="1"/>
  <c r="M228" i="21" s="1"/>
  <c r="M215" i="21" a="1"/>
  <c r="M215" i="21" s="1"/>
  <c r="M205" i="21" a="1"/>
  <c r="M205" i="21" s="1"/>
  <c r="L185" i="21" a="1"/>
  <c r="L185" i="21" s="1"/>
  <c r="O185" i="21" s="1"/>
  <c r="P185" i="21" s="1"/>
  <c r="M158" i="21" a="1"/>
  <c r="M158" i="21" s="1"/>
  <c r="M106" i="21" a="1"/>
  <c r="M106" i="21" s="1"/>
  <c r="M108" i="21" a="1"/>
  <c r="M108" i="21" s="1"/>
  <c r="L226" i="21" a="1"/>
  <c r="L226" i="21" s="1"/>
  <c r="O226" i="21" s="1"/>
  <c r="P226" i="21" s="1"/>
  <c r="L190" i="21" a="1"/>
  <c r="L190" i="21" s="1"/>
  <c r="M230" i="21" a="1"/>
  <c r="M230" i="21" s="1"/>
  <c r="L141" i="21" a="1"/>
  <c r="L141" i="21" s="1"/>
  <c r="O141" i="21" s="1"/>
  <c r="P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188" i="21" l="1"/>
  <c r="O190" i="21"/>
  <c r="P190" i="21" s="1"/>
  <c r="O166" i="21"/>
  <c r="P166" i="21" s="1"/>
  <c r="O206" i="21"/>
  <c r="P206" i="21" s="1"/>
  <c r="O192" i="21"/>
  <c r="P192" i="21" s="1"/>
  <c r="O77" i="21"/>
  <c r="P77" i="21" s="1"/>
  <c r="O215" i="21"/>
  <c r="P215" i="21" s="1"/>
  <c r="O68" i="21"/>
  <c r="P68" i="21" s="1"/>
  <c r="O46" i="21"/>
  <c r="P46" i="21" s="1"/>
  <c r="O51" i="21"/>
  <c r="P51" i="21" s="1"/>
  <c r="O214" i="21"/>
  <c r="P214"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3" i="21"/>
  <c r="P213"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8" i="21"/>
  <c r="P228" i="21" s="1"/>
  <c r="L227" i="21"/>
  <c r="M227" i="21"/>
  <c r="O216" i="21"/>
  <c r="P216" i="21" s="1"/>
  <c r="O39" i="21"/>
  <c r="P39" i="21" s="1"/>
  <c r="M204" i="21"/>
  <c r="M167" i="21"/>
  <c r="M105" i="21"/>
  <c r="M53" i="21"/>
  <c r="L216" i="21"/>
  <c r="M216"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L211" i="2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88"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189" i="21" l="1"/>
  <c r="O188" i="21"/>
  <c r="P188" i="21" s="1"/>
  <c r="O70" i="21"/>
  <c r="P71" i="21"/>
  <c r="P63" i="21"/>
  <c r="O173" i="21"/>
  <c r="P173" i="21" s="1"/>
  <c r="O202" i="21"/>
  <c r="P202" i="21" s="1"/>
  <c r="O79" i="21"/>
  <c r="P79" i="21" s="1"/>
  <c r="O207" i="21"/>
  <c r="P207" i="21" s="1"/>
  <c r="O84" i="21"/>
  <c r="P84" i="21" s="1"/>
  <c r="O171" i="21"/>
  <c r="P171" i="21" s="1"/>
  <c r="O53" i="21"/>
  <c r="P53" i="21" s="1"/>
  <c r="O125" i="21"/>
  <c r="P125" i="21" s="1"/>
  <c r="O211" i="21"/>
  <c r="P211" i="21" s="1"/>
  <c r="O161" i="21"/>
  <c r="P161" i="21" s="1"/>
  <c r="O117" i="21"/>
  <c r="P117" i="21" s="1"/>
  <c r="O200" i="21"/>
  <c r="P200" i="21" s="1"/>
  <c r="O204" i="21"/>
  <c r="P204" i="21" s="1"/>
  <c r="O112" i="21"/>
  <c r="P112" i="21" s="1"/>
  <c r="O227" i="21"/>
  <c r="P227" i="21" s="1"/>
  <c r="O105" i="21"/>
  <c r="P105" i="21" s="1"/>
  <c r="O167" i="21"/>
  <c r="P167" i="21" s="1"/>
  <c r="O194" i="21"/>
  <c r="P194"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<sst xmlns="http://schemas.openxmlformats.org/spreadsheetml/2006/main" count="28529" uniqueCount="2035">
  <si>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</si>
  <si>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</si>
  <si>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</si>
  <si>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</si>
  <si>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</si>
  <si>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</si>
  <si>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</si>
  <si>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</si>
  <si>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</si>
  <si>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</si>
  <si>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</si>
  <si>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</si>
  <si>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</si>
  <si>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</si>
  <si>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</si>
  <si>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</si>
  <si>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</si>
  <si>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</si>
  <si>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</si>
  <si>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</si>
  <si>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</si>
  <si>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</si>
  <si>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</si>
  <si>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</si>
  <si>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</si>
  <si>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</si>
  <si>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</si>
  <si>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</si>
  <si>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</si>
  <si>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</si>
  <si>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</si>
  <si>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</si>
  <si>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</si>
  <si>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</si>
  <si>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</si>
  <si>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</si>
  <si>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</si>
  <si>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</si>
  <si>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</si>
  <si>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</si>
  <si>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</si>
  <si>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</si>
  <si>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</si>
  <si>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</si>
  <si>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</si>
  <si>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</si>
  <si>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</si>
  <si>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</si>
  <si>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</si>
  <si>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</si>
  <si>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</si>
  <si>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</si>
  <si>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</si>
  <si>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</si>
  <si>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</si>
  <si>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</si>
  <si>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</si>
  <si>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</si>
  <si>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</si>
  <si>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</si>
  <si>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</si>
  <si>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</si>
  <si>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</si>
  <si>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</si>
  <si>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</si>
  <si>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</si>
  <si>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</si>
  <si>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</si>
  <si>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</si>
  <si>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</si>
  <si>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</si>
  <si>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</si>
  <si>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</si>
  <si>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</si>
  <si>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</si>
  <si>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</si>
  <si>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</si>
  <si>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</si>
  <si>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</si>
  <si>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</si>
  <si>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</si>
  <si>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</si>
  <si>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</si>
  <si>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</si>
  <si>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</si>
  <si>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</si>
  <si>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</si>
  <si>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</si>
  <si>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</si>
  <si>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</si>
  <si>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</si>
  <si>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</si>
  <si>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</si>
  <si>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</si>
  <si>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</si>
  <si>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</si>
  <si>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</si>
  <si>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</si>
  <si>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</si>
  <si>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</si>
  <si>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</si>
  <si>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</si>
  <si>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</si>
  <si>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</si>
  <si>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</si>
  <si>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</si>
  <si>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</si>
  <si>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</si>
  <si>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</si>
  <si>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</si>
  <si>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</si>
  <si>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</si>
  <si>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</si>
  <si>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</si>
  <si>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</si>
  <si>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</si>
  <si>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</si>
  <si>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</si>
  <si>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</si>
  <si>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</si>
  <si>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</si>
  <si>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</si>
  <si>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</si>
  <si>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</si>
  <si>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</si>
  <si>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</si>
  <si>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</si>
  <si>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</si>
  <si>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</si>
  <si>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</si>
  <si>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</si>
  <si>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</si>
  <si>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</si>
  <si>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</si>
  <si>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</si>
  <si>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</si>
  <si>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</si>
  <si>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</si>
  <si>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</si>
  <si>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</si>
  <si>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</si>
  <si>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</si>
  <si>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</si>
  <si>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</si>
  <si>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</si>
  <si>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</si>
  <si>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</si>
  <si>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</si>
  <si>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</si>
  <si>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</si>
  <si>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</si>
  <si>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</si>
  <si>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</si>
  <si>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</si>
  <si>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</si>
  <si>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</si>
  <si>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</si>
  <si>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</si>
  <si>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</si>
  <si>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</si>
  <si>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</si>
  <si>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</si>
  <si>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</si>
  <si>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</si>
  <si>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</si>
  <si>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</si>
  <si>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</si>
  <si>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</si>
  <si>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</si>
  <si>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</si>
  <si>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</si>
  <si>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</si>
  <si>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</si>
  <si>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</si>
  <si>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</si>
  <si>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</si>
  <si>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</si>
  <si>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</si>
  <si>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</si>
  <si>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</si>
  <si>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</si>
  <si>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</si>
  <si>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</si>
  <si>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</si>
  <si>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</si>
  <si>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</si>
  <si>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</si>
  <si>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</si>
  <si>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</si>
  <si>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</si>
  <si>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</si>
  <si>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</si>
  <si>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</si>
  <si>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</si>
  <si>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</si>
  <si>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</si>
  <si>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</si>
  <si>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</si>
  <si>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</si>
  <si>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</si>
  <si>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</si>
  <si>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</si>
  <si>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</si>
  <si>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</si>
  <si>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</si>
  <si>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</si>
  <si>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</si>
  <si>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</si>
  <si>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</si>
  <si>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</si>
  <si>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</si>
  <si>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</si>
  <si>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</si>
  <si>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</si>
  <si>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</si>
  <si>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</si>
  <si>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</si>
  <si>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</si>
  <si>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</si>
  <si>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</si>
  <si>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</si>
  <si>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</si>
  <si>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</si>
  <si>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</si>
  <si>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</si>
  <si>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</si>
  <si>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</si>
  <si>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</si>
  <si>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</si>
  <si>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</si>
  <si>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</si>
  <si>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</si>
  <si>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</si>
  <si>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</si>
  <si>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</si>
  <si>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</si>
  <si>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</si>
  <si>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</si>
  <si>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</si>
  <si>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</si>
  <si>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</si>
  <si>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</si>
  <si>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</si>
  <si>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</si>
  <si>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</si>
  <si>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</si>
  <si>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</si>
  <si>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</si>
  <si>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</si>
  <si>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</si>
  <si>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</si>
  <si>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</si>
  <si>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</si>
  <si>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</si>
  <si>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</si>
  <si>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</si>
  <si>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</si>
  <si>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</si>
  <si>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</si>
  <si>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</si>
  <si>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</si>
  <si>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</si>
  <si>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</si>
  <si>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</si>
  <si>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</si>
  <si>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</si>
  <si>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</si>
  <si>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</si>
  <si>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</si>
  <si>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</si>
  <si>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</si>
  <si>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</si>
  <si>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</si>
  <si>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</si>
  <si>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</si>
  <si>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</si>
  <si>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</si>
  <si>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</si>
  <si>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</si>
  <si>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</si>
  <si>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</si>
  <si>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</si>
  <si>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</si>
  <si>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</si>
  <si>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</si>
  <si>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</si>
  <si>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</si>
  <si>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</si>
  <si>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</si>
  <si>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</si>
  <si>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</si>
  <si>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</si>
  <si>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</si>
  <si>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</si>
  <si>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</si>
  <si>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</si>
  <si>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</si>
  <si>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</si>
  <si>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</si>
  <si>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</si>
  <si>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</si>
  <si>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</si>
  <si>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</si>
  <si>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</si>
  <si>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</si>
  <si>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</si>
  <si>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</si>
  <si>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</si>
  <si>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</si>
  <si>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</si>
  <si>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</si>
  <si>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</si>
  <si>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</si>
  <si>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</si>
  <si>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</si>
  <si>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</si>
  <si>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</si>
  <si>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</si>
  <si>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</si>
  <si>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</si>
  <si>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</si>
  <si>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</si>
  <si>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</si>
  <si>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</si>
  <si>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</si>
  <si>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</si>
  <si>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</si>
  <si>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</si>
  <si>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</si>
  <si>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</si>
  <si>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</si>
  <si>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</si>
  <si>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</si>
  <si>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</si>
  <si>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</si>
  <si>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</si>
  <si>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</si>
  <si>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</si>
  <si>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</si>
  <si>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</si>
  <si>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</si>
  <si>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</si>
  <si>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</si>
  <si>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</si>
  <si>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</si>
  <si>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</si>
  <si>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</si>
  <si>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</si>
  <si>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</si>
  <si>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</si>
  <si>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</si>
  <si>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</si>
  <si>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</si>
  <si>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</si>
  <si>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</si>
  <si>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</si>
  <si>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</si>
  <si>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</si>
  <si>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</si>
  <si>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</si>
  <si>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</si>
  <si>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</si>
  <si>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</si>
  <si>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</si>
  <si>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</si>
  <si>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</si>
  <si>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</si>
  <si>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</si>
  <si>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</si>
  <si>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</si>
  <si>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</si>
  <si>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</si>
  <si>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</si>
  <si>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</si>
  <si>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</si>
  <si>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</si>
  <si>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</si>
  <si>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</si>
  <si>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</si>
  <si>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</si>
  <si>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</si>
  <si>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</si>
  <si>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</si>
  <si>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</si>
  <si>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</si>
  <si>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</si>
  <si>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</si>
  <si>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</si>
  <si>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</si>
  <si>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</si>
  <si>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</si>
  <si>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</si>
  <si>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</si>
  <si>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</si>
  <si>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</si>
  <si>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</si>
  <si>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</si>
  <si>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</si>
  <si>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</si>
  <si>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</si>
  <si>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</si>
  <si>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</si>
  <si>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</si>
  <si>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</si>
  <si>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</si>
  <si>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</si>
  <si>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</si>
  <si>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</si>
  <si>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</si>
  <si>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</si>
  <si>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</si>
  <si>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</si>
  <si>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</si>
  <si>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</si>
  <si>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</si>
  <si>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</si>
  <si>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</si>
  <si>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</si>
  <si>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</si>
  <si>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</si>
  <si>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</si>
  <si>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</si>
  <si>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</si>
  <si>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</si>
  <si>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</si>
  <si>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</si>
  <si>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</si>
  <si>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</si>
  <si>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</si>
  <si>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</si>
  <si>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</si>
  <si>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</si>
  <si>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</si>
  <si>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</si>
  <si>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</si>
  <si>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</si>
  <si>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</si>
  <si>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</si>
  <si>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</si>
  <si>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</si>
  <si>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</si>
  <si>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</si>
  <si>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</si>
  <si>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</si>
  <si>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</si>
  <si>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</si>
  <si>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</si>
  <si>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</si>
  <si>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</si>
  <si>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</si>
  <si>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</si>
  <si>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</si>
  <si>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</si>
  <si>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</si>
  <si>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</si>
  <si>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</si>
  <si>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</si>
  <si>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</si>
  <si>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</si>
  <si>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</si>
  <si>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</si>
  <si>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</si>
  <si>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</si>
  <si>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</si>
  <si>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</si>
  <si>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</si>
  <si>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</si>
  <si>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</si>
  <si>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</si>
  <si>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</si>
  <si>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</si>
  <si>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</si>
  <si>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</si>
  <si>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</si>
  <si>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</si>
  <si>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</si>
  <si>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</si>
  <si>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</si>
  <si>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</si>
  <si>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</si>
  <si>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</si>
  <si>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</si>
  <si>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</si>
  <si>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</si>
  <si>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</si>
  <si>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</si>
  <si>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</si>
  <si>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</si>
  <si>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</si>
  <si>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</si>
  <si>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</si>
  <si>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</si>
  <si>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</si>
  <si>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</si>
  <si>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</si>
  <si>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</si>
  <si>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</si>
  <si>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</si>
  <si>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</si>
  <si>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</si>
  <si>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</si>
  <si>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</si>
  <si>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</si>
  <si>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</si>
  <si>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</si>
  <si>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</si>
  <si>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</si>
  <si>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</si>
  <si>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</si>
  <si>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</si>
  <si>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</si>
  <si>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</si>
  <si>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</si>
  <si>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</si>
  <si>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</si>
  <si>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</si>
  <si>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</si>
  <si>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</si>
  <si>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</si>
  <si>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</si>
  <si>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</si>
  <si>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</si>
  <si>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</si>
  <si>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</si>
  <si>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</si>
  <si>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</si>
  <si>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</si>
  <si>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</si>
  <si>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</si>
  <si>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</si>
  <si>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</si>
  <si>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</si>
  <si>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</si>
  <si>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</si>
  <si>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</si>
  <si>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</si>
  <si>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</si>
  <si>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</si>
  <si>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</si>
  <si>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</si>
  <si>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</si>
  <si>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</si>
  <si>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</si>
  <si>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</si>
  <si>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</si>
  <si>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</si>
  <si>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</si>
  <si>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</si>
  <si>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</si>
  <si>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</si>
  <si>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</si>
  <si>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</si>
  <si>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</si>
  <si>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</si>
  <si>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</si>
  <si>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</si>
  <si>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</si>
  <si>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</si>
  <si>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</si>
  <si>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</si>
  <si>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</si>
  <si>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</si>
  <si>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</si>
  <si>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</si>
  <si>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</si>
  <si>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</si>
  <si>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</si>
  <si>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</si>
  <si>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</si>
  <si>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</si>
  <si>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</si>
  <si>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</si>
  <si>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</si>
  <si>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</si>
  <si>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</si>
  <si>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</si>
  <si>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</si>
  <si>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</si>
  <si>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</si>
  <si>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</si>
  <si>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</si>
  <si>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</si>
  <si>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</si>
  <si>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</si>
  <si>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</si>
  <si>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</si>
  <si>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</si>
  <si>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</si>
  <si>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</si>
  <si>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</si>
  <si>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</si>
  <si>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</si>
  <si>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</si>
  <si>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</si>
  <si>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</si>
  <si>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</si>
  <si>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</si>
  <si>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</si>
  <si>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</si>
  <si>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</si>
  <si>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</si>
  <si>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</si>
  <si>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</si>
  <si>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</si>
  <si>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</si>
  <si>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</si>
  <si>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</si>
  <si>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</si>
  <si>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</si>
  <si>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</si>
  <si>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</si>
  <si>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</si>
  <si>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</si>
  <si>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</si>
  <si>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</si>
  <si>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</si>
  <si>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</si>
  <si>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</si>
  <si>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</si>
  <si>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</si>
  <si>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</si>
  <si>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</si>
  <si>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</si>
  <si>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</si>
  <si>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</si>
  <si>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</si>
  <si>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</si>
  <si>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</si>
  <si>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</si>
  <si>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</si>
  <si>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</si>
  <si>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</si>
  <si>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</si>
  <si>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</si>
  <si>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</si>
  <si>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</si>
  <si>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</si>
  <si>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</si>
  <si>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</si>
  <si>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</si>
  <si>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</si>
  <si>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</si>
  <si>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</si>
  <si>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</si>
  <si>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</si>
  <si>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</si>
  <si>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</si>
  <si>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</si>
  <si>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</si>
  <si>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</si>
  <si>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</si>
  <si>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</si>
  <si>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</si>
  <si>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</si>
  <si>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</si>
  <si>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</si>
  <si>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</si>
  <si>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</si>
  <si>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</si>
  <si>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</si>
  <si>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</si>
  <si>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</si>
  <si>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</si>
  <si>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</si>
  <si>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</si>
  <si>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</si>
  <si>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</si>
  <si>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</si>
  <si>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</si>
  <si>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</si>
  <si>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</si>
  <si>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</si>
  <si>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</si>
  <si>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</si>
  <si>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</si>
  <si>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</si>
  <si>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</si>
  <si>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</si>
  <si>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</si>
  <si>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</si>
  <si>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</si>
  <si>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</si>
  <si>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</si>
  <si>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</si>
  <si>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</si>
  <si>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</si>
  <si>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</si>
  <si>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</si>
  <si>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</si>
  <si>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</si>
  <si>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</si>
  <si>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</si>
  <si>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</si>
  <si>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</si>
  <si>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</si>
  <si>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</si>
  <si>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</si>
  <si>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</si>
  <si>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</si>
  <si>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</si>
  <si>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</si>
  <si>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</si>
  <si>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</si>
  <si>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</si>
  <si>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</si>
  <si>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</si>
  <si>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</si>
  <si>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</si>
  <si>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</si>
  <si>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</si>
  <si>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</si>
  <si>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</si>
  <si>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</si>
  <si>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</si>
  <si>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</si>
  <si>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</si>
  <si>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</si>
  <si>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</si>
  <si>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</si>
  <si>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</si>
  <si>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</si>
  <si>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</si>
  <si>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</si>
  <si>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</si>
  <si>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</si>
  <si>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</si>
  <si>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</si>
  <si>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</si>
  <si>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</si>
  <si>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</si>
  <si>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</si>
  <si>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</si>
  <si>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</si>
  <si>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</si>
  <si>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</si>
  <si>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</si>
  <si>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</si>
  <si>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</si>
  <si>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</si>
  <si>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</si>
  <si>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</si>
  <si>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</si>
  <si>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</si>
  <si>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</si>
  <si>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</si>
  <si>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</si>
  <si>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</si>
  <si>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</si>
  <si>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</si>
  <si>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</si>
  <si>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</si>
  <si>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</si>
  <si>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</si>
  <si>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</si>
  <si>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</si>
  <si>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</si>
  <si>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</si>
  <si>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</si>
  <si>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</si>
  <si>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</si>
  <si>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</si>
  <si>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</si>
  <si>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</si>
  <si>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</si>
  <si>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</si>
  <si>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</si>
  <si>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</si>
  <si>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</si>
  <si>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</si>
  <si>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</si>
  <si>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</si>
  <si>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</si>
  <si>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</si>
  <si>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</si>
  <si>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</si>
  <si>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</si>
  <si>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</si>
  <si>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</si>
  <si>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</si>
  <si>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</si>
  <si>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</si>
  <si>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</si>
  <si>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</si>
  <si>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</si>
  <si>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</si>
  <si>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</si>
  <si>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</si>
  <si>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</si>
  <si>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</si>
  <si>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</si>
  <si>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</si>
  <si>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</si>
  <si>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</si>
  <si>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</si>
  <si>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</si>
  <si>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</si>
  <si>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</si>
  <si>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</si>
  <si>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</si>
  <si>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</si>
  <si>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</si>
  <si>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</si>
  <si>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</si>
  <si>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</si>
  <si>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</si>
  <si>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</si>
  <si>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</si>
  <si>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</si>
  <si>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</si>
  <si>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</si>
  <si>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</si>
  <si>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</si>
  <si>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</si>
  <si>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</si>
  <si>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</si>
  <si>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</si>
  <si>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</si>
  <si>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</si>
  <si>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</si>
  <si>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</si>
  <si>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</si>
  <si>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</si>
  <si>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</si>
  <si>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</si>
  <si>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</si>
  <si>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</si>
  <si>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</si>
  <si>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</si>
  <si>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</si>
  <si>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</si>
  <si>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</si>
  <si>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</si>
  <si>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</si>
  <si>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</si>
  <si>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</si>
  <si>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</si>
  <si>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</si>
  <si>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</si>
  <si>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</si>
  <si>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</si>
  <si>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</si>
  <si>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</si>
  <si>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</si>
  <si>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</si>
  <si>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</si>
  <si>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</si>
  <si>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</si>
  <si>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</si>
  <si>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</si>
  <si>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</si>
  <si>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</si>
  <si>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</si>
  <si>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</si>
  <si>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</si>
  <si>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</si>
  <si>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</si>
  <si>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</si>
  <si>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</si>
  <si>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</si>
  <si>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</si>
  <si>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</si>
  <si>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</si>
  <si>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</si>
  <si>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</si>
  <si>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</si>
  <si>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</si>
  <si>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</si>
  <si>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</si>
  <si>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</si>
  <si>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</si>
  <si>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</si>
  <si>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</si>
  <si>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</si>
  <si>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</si>
  <si>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</si>
  <si>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</si>
  <si>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</si>
  <si>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</si>
  <si>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</si>
  <si>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</si>
  <si>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</si>
  <si>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</si>
  <si>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</si>
  <si>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</si>
  <si>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</si>
  <si>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</si>
  <si>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</si>
  <si>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</si>
  <si>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</si>
  <si>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</si>
  <si>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</si>
  <si>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</si>
  <si>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</si>
  <si>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</si>
  <si>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</si>
  <si>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</si>
  <si>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</si>
  <si>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</si>
  <si>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</si>
  <si>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</si>
  <si>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</si>
  <si>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</si>
  <si>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</si>
  <si>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</si>
  <si>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</si>
  <si>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</si>
  <si>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</si>
  <si>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</si>
  <si>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</si>
  <si>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</si>
  <si>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</si>
  <si>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</si>
  <si>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</si>
  <si>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</si>
  <si>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</si>
  <si>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</si>
  <si>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</si>
  <si>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</si>
  <si>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</si>
  <si>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</si>
  <si>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</si>
  <si>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</si>
  <si>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</si>
  <si>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</si>
  <si>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</si>
  <si>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</si>
  <si>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</si>
  <si>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</si>
  <si>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</si>
  <si>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</si>
  <si>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</si>
  <si>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</si>
  <si>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</si>
  <si>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</si>
  <si>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</si>
  <si>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</si>
  <si>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</si>
  <si>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</si>
  <si>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</si>
  <si>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</si>
  <si>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</si>
  <si>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</si>
  <si>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</si>
  <si>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</si>
  <si>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</si>
  <si>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</si>
  <si>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</si>
  <si>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</si>
  <si>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</si>
  <si>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</si>
  <si>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</si>
  <si>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</si>
  <si>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</si>
  <si>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</si>
  <si>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</si>
  <si>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</si>
  <si>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</si>
  <si>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</si>
  <si>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</si>
  <si>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</si>
  <si>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</si>
  <si>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</si>
  <si>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</si>
  <si>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</si>
  <si>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</si>
  <si>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</si>
  <si>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</si>
  <si>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</si>
  <si>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</si>
  <si>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</si>
  <si>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</si>
  <si>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</si>
  <si>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</si>
  <si>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</si>
  <si>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</si>
  <si>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</si>
  <si>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</si>
  <si>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</si>
  <si>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</si>
  <si>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</si>
  <si>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</si>
  <si>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</si>
  <si>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</si>
  <si>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</si>
  <si>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</si>
  <si>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</si>
  <si>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</si>
  <si>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</si>
  <si>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</si>
  <si>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</si>
  <si>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</si>
  <si>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</si>
  <si>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</si>
  <si>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</si>
  <si>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</si>
  <si>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</si>
  <si>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</si>
  <si>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</si>
  <si>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</si>
  <si>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</si>
  <si>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</si>
  <si>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</si>
  <si>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</si>
  <si>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</si>
  <si>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</si>
  <si>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</si>
  <si>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</si>
  <si>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</si>
  <si>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</si>
  <si>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</si>
  <si>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</si>
  <si>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</si>
  <si>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</si>
  <si>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</si>
  <si>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</si>
  <si>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</si>
  <si>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</si>
  <si>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</si>
  <si>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</si>
  <si>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</si>
  <si>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</si>
  <si>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</si>
  <si>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</si>
  <si>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</si>
  <si>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</si>
  <si>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</si>
  <si>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</si>
  <si>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</si>
  <si>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</si>
  <si>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</si>
  <si>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</si>
  <si>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</si>
  <si>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</si>
  <si>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</si>
  <si>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</si>
  <si>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</si>
  <si>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</si>
  <si>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</si>
  <si>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</si>
  <si>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</si>
  <si>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</si>
  <si>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</si>
  <si>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</si>
  <si>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</si>
  <si>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</si>
  <si>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</si>
  <si>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</si>
  <si>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</si>
  <si>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</si>
  <si>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</si>
  <si>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</si>
  <si>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</si>
  <si>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</si>
  <si>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</si>
  <si>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</si>
  <si>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</si>
  <si>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</si>
  <si>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</si>
  <si>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</si>
  <si>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</si>
  <si>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</si>
  <si>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</si>
  <si>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</si>
  <si>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</si>
  <si>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</si>
  <si>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</si>
  <si>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</si>
  <si>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</si>
  <si>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</si>
  <si>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</si>
  <si>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</si>
  <si>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</si>
  <si>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</si>
  <si>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</si>
  <si>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</si>
  <si>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</si>
  <si>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</si>
  <si>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</si>
  <si>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</si>
  <si>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</si>
  <si>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</si>
  <si>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</si>
  <si>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</si>
  <si>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</si>
  <si>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</si>
  <si>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</si>
  <si>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</si>
  <si>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</si>
  <si>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</si>
  <si>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</si>
  <si>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</si>
  <si>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</si>
  <si>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</si>
  <si>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</si>
  <si>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</si>
  <si>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</si>
  <si>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</si>
  <si>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</si>
  <si>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</si>
  <si>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</si>
  <si>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</si>
  <si>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</si>
  <si>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</si>
  <si>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</si>
  <si>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</si>
  <si>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</si>
  <si>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</si>
  <si>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</si>
  <si>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</si>
  <si>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</si>
  <si>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</si>
  <si>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</si>
  <si>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</si>
  <si>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</si>
  <si>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</si>
  <si>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</si>
  <si>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</si>
  <si>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</si>
  <si>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</si>
  <si>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</si>
  <si>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</si>
  <si>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</si>
  <si>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</si>
  <si>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</si>
  <si>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</si>
  <si>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</si>
  <si>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</si>
  <si>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</si>
  <si>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</si>
  <si>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</si>
  <si>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</si>
  <si>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</si>
  <si>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</si>
  <si>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</si>
  <si>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</si>
  <si>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</si>
  <si>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</si>
  <si>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</si>
  <si>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</si>
  <si>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</si>
  <si>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</si>
  <si>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</si>
  <si>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</si>
  <si>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</si>
  <si>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</si>
  <si>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</si>
  <si>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</si>
  <si>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</si>
  <si>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</si>
  <si>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</si>
  <si>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</si>
  <si>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</si>
  <si>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</si>
  <si>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</si>
  <si>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</si>
  <si>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</si>
  <si>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</si>
  <si>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</si>
  <si>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</si>
  <si>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</si>
  <si>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</si>
  <si>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</si>
  <si>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</si>
  <si>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</si>
  <si>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</si>
  <si>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</si>
  <si>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</si>
  <si>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</si>
  <si>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</si>
  <si>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</si>
  <si>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</si>
  <si>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</si>
  <si>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</si>
  <si>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</si>
  <si>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</si>
  <si>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</si>
  <si>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</si>
  <si>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</si>
  <si>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</si>
  <si>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</si>
  <si>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</si>
  <si>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</si>
  <si>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</si>
  <si>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</si>
  <si>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</si>
  <si>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</si>
  <si>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</si>
  <si>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</si>
  <si>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</si>
  <si>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</si>
  <si>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</si>
  <si>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</si>
  <si>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</si>
  <si>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</si>
  <si>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</si>
  <si>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</si>
  <si>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</si>
  <si>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</si>
  <si>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</si>
  <si>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</si>
  <si>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</si>
  <si>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</si>
  <si>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</si>
  <si>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</si>
  <si>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</si>
  <si>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</si>
  <si>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</si>
  <si>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</si>
  <si>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</si>
  <si>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</si>
  <si>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</si>
  <si>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</si>
  <si>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</si>
  <si>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</si>
  <si>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</si>
  <si>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</si>
  <si>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</si>
  <si>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</si>
  <si>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</si>
  <si>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</si>
  <si>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</si>
  <si>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</si>
  <si>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</si>
  <si>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</si>
  <si>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</si>
  <si>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</si>
  <si>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</si>
  <si>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</si>
  <si>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</si>
  <si>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</si>
  <si>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</si>
  <si>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</si>
  <si>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</si>
  <si>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</si>
  <si>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</si>
  <si>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</si>
  <si>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</si>
  <si>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</si>
  <si>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</si>
  <si>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</si>
  <si>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</si>
  <si>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</si>
  <si>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</si>
  <si>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</si>
  <si>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</si>
  <si>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</si>
  <si>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</si>
  <si>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</si>
  <si>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</si>
  <si>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</si>
  <si>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</si>
  <si>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</si>
  <si>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</si>
  <si>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</si>
  <si>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</si>
  <si>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</si>
  <si>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</si>
  <si>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</si>
  <si>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</si>
  <si>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</si>
  <si>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</si>
  <si>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</si>
  <si>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</si>
  <si>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</si>
  <si>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</si>
  <si>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</si>
  <si>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</si>
  <si>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</si>
  <si>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</si>
  <si>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</si>
  <si>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</si>
  <si>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</si>
  <si>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</si>
  <si>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</si>
  <si>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</si>
  <si>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</si>
  <si>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</si>
  <si>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</si>
  <si>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</si>
  <si>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</si>
  <si>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</si>
  <si>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</si>
  <si>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</si>
  <si>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</si>
  <si>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</si>
  <si>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</si>
  <si>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</si>
  <si>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</si>
  <si>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</si>
  <si>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</si>
  <si>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</si>
  <si>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</si>
  <si>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</si>
  <si>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</si>
  <si>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</si>
  <si>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</si>
  <si>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</si>
  <si>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</si>
  <si>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</si>
  <si>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</si>
  <si>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</si>
  <si>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</si>
  <si>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</si>
  <si>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</si>
  <si>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</si>
  <si>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</si>
  <si>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</si>
  <si>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</si>
  <si>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</si>
  <si>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</si>
  <si>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</si>
  <si>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</si>
  <si>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</si>
  <si>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</si>
  <si>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</si>
  <si>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</si>
  <si>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</si>
  <si>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</si>
  <si>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</si>
  <si>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</si>
  <si>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</si>
  <si>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</si>
  <si>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</si>
  <si>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</si>
  <si>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</si>
  <si>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</si>
  <si>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</si>
  <si>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</si>
  <si>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</si>
  <si>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</si>
  <si>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</si>
  <si>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</si>
  <si>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</si>
  <si>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</si>
  <si>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</si>
  <si>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</si>
  <si>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</si>
  <si>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</si>
  <si>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</si>
  <si>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</si>
  <si>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</si>
  <si>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</si>
  <si>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</si>
  <si>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</si>
  <si>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</si>
  <si>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</si>
  <si>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</si>
  <si>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</si>
  <si>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</si>
  <si>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</si>
  <si>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</si>
  <si>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</si>
  <si>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</si>
  <si>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</si>
  <si>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</si>
  <si>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</si>
  <si>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</si>
  <si>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</si>
  <si>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</si>
  <si>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</si>
  <si>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</si>
  <si>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</si>
  <si>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</si>
  <si>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</si>
  <si>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</si>
  <si>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</si>
  <si>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</si>
  <si>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</si>
  <si>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</si>
  <si>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</si>
  <si>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</si>
  <si>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</si>
  <si>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</si>
  <si>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</si>
  <si>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</si>
  <si>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</si>
  <si>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</si>
  <si>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</si>
  <si>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</si>
  <si>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</si>
  <si>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</si>
  <si>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</si>
  <si>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</si>
  <si>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</si>
  <si>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</si>
  <si>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</si>
  <si>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</si>
  <si>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</si>
  <si>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</si>
  <si>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</si>
  <si>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</si>
  <si>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</si>
  <si>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</si>
  <si>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</si>
  <si>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</si>
  <si>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</si>
  <si>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</si>
  <si>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</si>
  <si>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</si>
  <si>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</si>
  <si>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</si>
  <si>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</si>
  <si>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</si>
  <si>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</si>
  <si>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</si>
  <si>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</si>
  <si>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</si>
  <si>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</si>
  <si>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</si>
  <si>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</si>
  <si>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</si>
  <si>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</si>
  <si>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</si>
  <si>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</si>
  <si>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</si>
  <si>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</si>
  <si>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</si>
  <si>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</si>
  <si>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</si>
  <si>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</si>
  <si>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</si>
  <si>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</si>
  <si>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</si>
  <si>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</si>
  <si>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</si>
  <si>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</si>
  <si>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</si>
  <si>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</si>
  <si>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</si>
  <si>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</si>
  <si>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</si>
  <si>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</si>
  <si>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</si>
  <si>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</si>
  <si>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</si>
  <si>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</si>
  <si>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</si>
  <si>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</si>
  <si>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</si>
  <si>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</si>
  <si>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</si>
  <si>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</si>
  <si>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</si>
  <si>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</si>
  <si>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</si>
  <si>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</si>
  <si>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</si>
  <si>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</si>
  <si>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</si>
  <si>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</si>
  <si>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</si>
  <si>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</si>
  <si>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</si>
  <si>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</si>
  <si>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</si>
  <si>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</si>
  <si>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</si>
  <si>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</si>
  <si>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</si>
  <si>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</si>
  <si>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</si>
  <si>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</si>
  <si>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</si>
  <si>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</si>
  <si>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</si>
  <si>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</si>
  <si>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</si>
  <si>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</si>
  <si>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</si>
  <si>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</si>
  <si>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</si>
  <si>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</si>
  <si>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</si>
  <si>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</si>
  <si>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</si>
  <si>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</si>
  <si>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</si>
  <si>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</si>
  <si>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</si>
  <si>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</si>
  <si>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</si>
  <si>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</si>
  <si>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</si>
  <si>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</si>
  <si>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</si>
  <si>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</si>
  <si>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</si>
  <si>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</si>
  <si>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</si>
  <si>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</si>
  <si>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</si>
  <si>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</si>
  <si>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</si>
  <si>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</si>
  <si>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</si>
  <si>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</si>
  <si>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</si>
  <si>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</si>
  <si>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</si>
  <si>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</si>
  <si>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</si>
  <si>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</si>
  <si>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</si>
  <si>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</si>
  <si>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</si>
  <si>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</si>
  <si>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</si>
  <si>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</si>
  <si>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</si>
  <si>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</si>
  <si>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</si>
  <si>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</si>
  <si>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</si>
  <si>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</si>
  <si>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</si>
  <si>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</si>
  <si>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</si>
  <si>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</si>
  <si>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</si>
  <si>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</si>
  <si>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</si>
  <si>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</si>
  <si>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</si>
  <si>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</si>
  <si>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</si>
  <si>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</si>
  <si>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</si>
  <si>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</si>
  <si>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</si>
  <si>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</si>
  <si>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</si>
  <si>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</si>
  <si>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</si>
  <si>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</si>
  <si>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</si>
  <si>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</si>
  <si>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</si>
  <si>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</si>
  <si>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</si>
  <si>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</si>
  <si>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</si>
  <si>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</si>
  <si>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</si>
  <si>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</si>
  <si>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</si>
  <si>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</si>
  <si>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</si>
  <si>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</si>
  <si>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</si>
  <si>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</si>
  <si>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</si>
  <si>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</si>
  <si>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</si>
  <si>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</si>
  <si>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</si>
  <si>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</si>
  <si>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</si>
  <si>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</si>
  <si>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</si>
  <si>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</si>
  <si>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</si>
  <si>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</si>
  <si>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</si>
  <si>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</si>
  <si>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</si>
  <si>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</si>
  <si>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</si>
  <si>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</si>
  <si>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</si>
  <si>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</si>
  <si>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</si>
  <si>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</si>
  <si>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</si>
  <si>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</si>
  <si>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</si>
  <si>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</si>
  <si>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</si>
  <si>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</si>
  <si>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</si>
  <si>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</si>
  <si>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</si>
  <si>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</si>
  <si>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</si>
  <si>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</si>
  <si>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</si>
  <si>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</si>
  <si>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</si>
  <si>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</si>
  <si>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</si>
  <si>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</si>
  <si>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</si>
  <si>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</si>
  <si>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</si>
  <si>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</si>
  <si>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</si>
  <si>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</si>
  <si>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</si>
  <si>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</si>
  <si>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</si>
  <si>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</si>
  <si>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</si>
  <si>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</si>
  <si>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</si>
  <si>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</si>
  <si>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</si>
  <si>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</si>
  <si>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</si>
  <si>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</si>
  <si>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</si>
  <si>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</si>
  <si>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</si>
  <si>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</si>
  <si>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</si>
  <si>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</si>
  <si>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</si>
  <si>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</si>
  <si>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</si>
  <si>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</si>
  <si>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</si>
  <si>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</si>
  <si>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</si>
  <si>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</si>
  <si>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</si>
  <si>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</si>
  <si>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</si>
  <si>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</si>
  <si>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</si>
  <si>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</si>
  <si>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</si>
  <si>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</si>
  <si>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</si>
  <si>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</si>
  <si>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</si>
  <si>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</si>
  <si>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</si>
  <si>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</si>
  <si>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</si>
  <si>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</si>
  <si>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</si>
  <si>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</si>
  <si>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</si>
  <si>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</si>
  <si>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</si>
  <si>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</si>
  <si>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</si>
  <si>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</si>
  <si>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</si>
  <si>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</si>
  <si>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</si>
  <si>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</si>
  <si>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</si>
  <si>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</si>
  <si>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</si>
  <si>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</si>
  <si>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</si>
  <si>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</si>
  <si>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</si>
  <si>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</si>
  <si>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</si>
  <si>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</si>
  <si>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</si>
  <si>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</si>
  <si>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</si>
  <si>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</si>
  <si>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</si>
  <si>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</si>
  <si>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</si>
  <si>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</si>
  <si>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</si>
  <si>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</si>
  <si>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</si>
  <si>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</si>
  <si>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</si>
  <si>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</si>
  <si>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</si>
  <si>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</si>
  <si>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</si>
  <si>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</si>
  <si>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</si>
  <si>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</si>
  <si>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</si>
  <si>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</si>
  <si>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</si>
  <si>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</si>
  <si>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</si>
  <si>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</si>
  <si>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</si>
  <si>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</si>
  <si>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</si>
  <si>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</si>
  <si>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</si>
  <si>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</si>
  <si>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</si>
  <si>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</si>
  <si>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</si>
  <si>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</si>
  <si>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</si>
  <si>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</si>
  <si>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</si>
  <si>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</si>
  <si>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</si>
  <si>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</si>
  <si>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</si>
  <si>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</si>
  <si>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</si>
  <si>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</si>
  <si>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</si>
  <si>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</si>
  <si>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</si>
  <si>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</si>
  <si>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</si>
  <si>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</si>
  <si>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</si>
  <si>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</si>
  <si>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</si>
  <si>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</si>
  <si>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</si>
  <si>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</si>
  <si>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</si>
  <si>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</si>
  <si>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</si>
  <si>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</si>
  <si>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</si>
  <si>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</si>
  <si>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</si>
  <si>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</si>
  <si>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</si>
  <si>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</si>
  <si>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</si>
  <si>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</si>
  <si>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</si>
  <si>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</si>
  <si>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</si>
  <si>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</si>
  <si>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</si>
  <si>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</si>
  <si>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</si>
  <si>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</si>
  <si>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</si>
  <si>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</si>
  <si>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</si>
  <si>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</si>
  <si>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</si>
  <si>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</si>
  <si>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</si>
  <si>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</si>
  <si>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</si>
  <si>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</si>
  <si>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</si>
  <si>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</si>
  <si>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</si>
  <si>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</si>
  <si>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</si>
  <si>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</si>
  <si>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</si>
  <si>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</si>
  <si>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</si>
  <si>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</si>
  <si>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</si>
  <si>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</si>
  <si>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</si>
  <si>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</si>
  <si>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</si>
  <si>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</si>
  <si>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</si>
  <si>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</si>
  <si>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</si>
  <si>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</si>
  <si>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</si>
  <si>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</si>
  <si>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</si>
  <si>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</si>
  <si>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</si>
  <si>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</si>
  <si>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</si>
  <si>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</si>
  <si>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</si>
  <si>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</si>
  <si>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</si>
  <si>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</si>
  <si>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</si>
  <si>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</si>
  <si>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</si>
  <si>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</si>
  <si>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</si>
  <si>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</si>
  <si>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</si>
  <si>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</si>
  <si>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</si>
  <si>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</si>
  <si>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</si>
  <si>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</si>
  <si>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</si>
  <si>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</si>
  <si>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</si>
  <si>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</si>
  <si>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</si>
  <si>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</si>
  <si>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</si>
  <si>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</si>
  <si>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</si>
  <si>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</si>
  <si>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</si>
  <si>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</si>
  <si>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</si>
  <si>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</si>
  <si>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</si>
  <si>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</si>
  <si>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</si>
  <si>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</si>
  <si>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</si>
  <si>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</si>
  <si>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</si>
  <si>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</si>
  <si>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</si>
  <si>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</si>
  <si>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</si>
  <si>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</si>
  <si>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</si>
  <si>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</si>
  <si>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</si>
  <si>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</si>
  <si>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</si>
  <si>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</si>
  <si>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</si>
  <si>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</si>
  <si>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</si>
  <si>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</si>
  <si>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</si>
  <si>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</si>
  <si>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</si>
  <si>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</si>
  <si>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</si>
  <si>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</si>
  <si>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</si>
  <si>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</si>
  <si>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</si>
  <si>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</si>
  <si>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</si>
  <si>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</si>
  <si>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</si>
  <si>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</si>
  <si>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</si>
  <si>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</si>
  <si>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</si>
  <si>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</si>
  <si>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</si>
  <si>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</si>
  <si>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</si>
  <si>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</si>
  <si>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</si>
  <si>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</si>
  <si>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</si>
  <si>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</si>
  <si>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</si>
  <si>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</si>
  <si>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</si>
  <si>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</si>
  <si>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</si>
  <si>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</si>
  <si>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</si>
  <si>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</si>
  <si>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</si>
  <si>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</si>
  <si>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</si>
  <si>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</si>
  <si>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</si>
  <si>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</si>
  <si>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</si>
  <si>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</si>
  <si>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</si>
  <si>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</si>
  <si>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</si>
  <si>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</si>
  <si>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</si>
  <si>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</si>
  <si>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</si>
  <si>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</si>
  <si>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</si>
  <si>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</si>
  <si>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</si>
  <si>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</si>
  <si>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</si>
  <si>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</si>
  <si>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</si>
  <si>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</si>
  <si>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</si>
  <si>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</si>
  <si>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</si>
  <si>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</si>
  <si>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</si>
  <si>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</si>
  <si>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</si>
  <si>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</si>
  <si>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</si>
  <si>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</si>
  <si>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</si>
  <si>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</si>
  <si>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</si>
  <si>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</si>
  <si>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</si>
  <si>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</si>
  <si>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</si>
  <si>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</si>
  <si>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</si>
  <si>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</si>
  <si>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</si>
  <si>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</si>
  <si>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</si>
  <si>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</si>
  <si>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</si>
  <si>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</si>
  <si>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</si>
  <si>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</si>
  <si>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</si>
  <si>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</si>
  <si>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</si>
  <si>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</si>
  <si>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</si>
  <si>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</si>
  <si>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</si>
  <si>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</si>
  <si>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</si>
  <si>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</si>
  <si>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</si>
  <si>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</si>
  <si>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</si>
  <si>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</si>
  <si>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</si>
  <si>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</si>
  <si>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</si>
  <si>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</si>
  <si>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</si>
  <si>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</si>
  <si>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</si>
  <si>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</si>
  <si>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</si>
  <si>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</si>
  <si>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</si>
  <si>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</si>
  <si>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</si>
  <si>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</si>
  <si>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</si>
  <si>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</si>
  <si>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</si>
  <si>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</si>
  <si>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</si>
  <si>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</si>
  <si>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</si>
  <si>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</si>
  <si>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</si>
  <si>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</si>
  <si>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</si>
  <si>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</si>
  <si>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</si>
  <si>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</si>
  <si>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</si>
  <si>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</si>
  <si>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</si>
  <si>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</si>
  <si>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</si>
  <si>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</si>
  <si>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</si>
  <si>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</si>
  <si>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</si>
  <si>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</si>
  <si>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</si>
  <si>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</si>
  <si>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</si>
  <si>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</si>
  <si>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</si>
  <si>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</si>
  <si>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</si>
  <si>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</si>
  <si>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</si>
  <si>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</si>
  <si>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</si>
  <si>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</si>
  <si>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</si>
  <si>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</si>
  <si>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</si>
  <si>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</si>
  <si>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</si>
  <si>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</si>
  <si>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</si>
  <si>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</si>
  <si>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</si>
  <si>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</si>
  <si>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</si>
  <si>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</si>
  <si>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</si>
  <si>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</si>
  <si>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</si>
  <si>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</si>
  <si>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</si>
  <si>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</si>
  <si>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</si>
  <si>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</si>
  <si>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</si>
  <si>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</si>
  <si>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</si>
  <si>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</si>
  <si>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</si>
  <si>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</si>
  <si>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</si>
  <si>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</si>
  <si>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</si>
  <si>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</si>
  <si>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</si>
  <si>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</si>
  <si>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</si>
  <si>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</si>
  <si>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</si>
  <si>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</si>
  <si>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</si>
  <si>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Apenas será possível testar 3 campos. Os restantes estão pendenetes de outros desenvolvimentos</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</si>
  <si>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</si>
  <si>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</si>
  <si>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</si>
  <si>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</si>
  <si>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</si>
  <si>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</si>
  <si>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</si>
  <si>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</si>
  <si>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Rácios de eligibilidade e ISIN: 15/11 (6 campos)</t>
    </r>
    <r>
      <rPr>
        <b/>
        <sz val="11"/>
        <rFont val="Santander Text"/>
        <family val="2"/>
      </rPr>
      <t xml:space="preserve"> </t>
    </r>
    <r>
      <rPr>
        <b/>
        <sz val="11"/>
        <color theme="7"/>
        <rFont val="Santander Text"/>
        <family val="2"/>
      </rPr>
      <t>-&gt; Entregue no dia 15/11</t>
    </r>
    <r>
      <rPr>
        <sz val="11"/>
        <rFont val="Santander Text"/>
        <family val="2"/>
      </rPr>
      <t xml:space="preserve">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t>
    </r>
    <r>
      <rPr>
        <b/>
        <sz val="11"/>
        <color theme="7"/>
        <rFont val="Santander Text"/>
        <family val="2"/>
      </rPr>
      <t>-&gt; Entregue no dia 15/11</t>
    </r>
    <r>
      <rPr>
        <sz val="11"/>
        <rFont val="Santander Text"/>
        <family val="2"/>
      </rPr>
      <t xml:space="preserve">
- Emissões (6 campos)</t>
    </r>
    <r>
      <rPr>
        <b/>
        <sz val="11"/>
        <rFont val="Santander Text"/>
        <family val="2"/>
      </rPr>
      <t xml:space="preserve"> </t>
    </r>
    <r>
      <rPr>
        <b/>
        <sz val="11"/>
        <color theme="7"/>
        <rFont val="Santander Text"/>
        <family val="2"/>
      </rPr>
      <t>-&gt; Entregue no dia 15/11</t>
    </r>
    <r>
      <rPr>
        <sz val="11"/>
        <rFont val="Santander Text"/>
        <family val="2"/>
      </rPr>
      <t xml:space="preserve">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t>
    </r>
    <r>
      <rPr>
        <b/>
        <sz val="11"/>
        <rFont val="Santander Text"/>
        <family val="2"/>
      </rPr>
      <t xml:space="preserve"> </t>
    </r>
    <r>
      <rPr>
        <b/>
        <sz val="11"/>
        <color theme="7"/>
        <rFont val="Santander Text"/>
        <family val="2"/>
      </rPr>
      <t>-&gt; Entregue no dia 15/11</t>
    </r>
    <r>
      <rPr>
        <sz val="11"/>
        <rFont val="Santander Text"/>
        <family val="2"/>
      </rPr>
      <t xml:space="preserve">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 xml:space="preserve">Tabela Parametrização (lt827_mthd_usd_instrmnt): 15/11 </t>
    </r>
    <r>
      <rPr>
        <b/>
        <sz val="11"/>
        <color theme="7"/>
        <rFont val="Santander Text"/>
        <family val="2"/>
      </rPr>
      <t>-&gt; Entregue no dia 15/11</t>
    </r>
    <r>
      <rPr>
        <sz val="11"/>
        <color theme="1" tint="4.9989318521683403E-2"/>
        <rFont val="Santander Text"/>
        <family val="2"/>
      </rPr>
      <t xml:space="preserve">
</t>
    </r>
  </si>
  <si>
    <r>
      <t>Sumário Executivo</t>
    </r>
    <r>
      <rPr>
        <b/>
        <sz val="14"/>
        <color theme="4"/>
        <rFont val="Santander Text"/>
        <family val="2"/>
      </rPr>
      <t xml:space="preserve"> |</t>
    </r>
    <r>
      <rPr>
        <b/>
        <sz val="11"/>
        <color theme="4"/>
        <rFont val="Santander Text"/>
        <family val="2"/>
      </rPr>
      <t>08 de novembro a 15 de novembro</t>
    </r>
  </si>
  <si>
    <t>Validação EF</t>
  </si>
  <si>
    <t>1 campo Em Implementação</t>
  </si>
  <si>
    <t>Em validação de regra de escolha dos registos OCR e Adene</t>
  </si>
  <si>
    <t>Pendente de reunião com CdG (categorias SFICS)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</si>
  <si>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15 de 16 campos fechados. 1 campo pendente da reunião com CdG para ver tema da categoria
- </t>
    </r>
    <r>
      <rPr>
        <b/>
        <sz val="11"/>
        <color theme="1"/>
        <rFont val="Santander Text"/>
        <family val="2"/>
      </rPr>
      <t>Tabela de Output de Bens Imóveis</t>
    </r>
    <r>
      <rPr>
        <sz val="11"/>
        <color theme="1"/>
        <rFont val="Santander Text"/>
        <family val="2"/>
      </rPr>
      <t xml:space="preserve">: 6 de 6 campos fechados. Os restantes 2 já tinham sido fechados a semana passada (emissões). Foram identificadas 2 incidências e resolvidas de modo célebre pela equipa de Tecnologia.
</t>
    </r>
  </si>
  <si>
    <t>1. Durante os testes, foram identificados casos que necessitaram de esclarecimento. Aguardamos validação para posterior envio à equipa de Tecnologia.
2. Concluídos 21 campos do Modelo Verde. Ficou apenas 1 por fechar que está pendente da reunião com CdG.
3. Foram realizadas entregas por parte da Equipa de Tecnologia no âmbito do Pilar III.</t>
  </si>
  <si>
    <t>Será testado durante a próxima semana conforme previsto</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</si>
  <si>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28/11</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28/11
- Disponibilização de funcionalidades de Pedido de informação para a Gloval: TBD 
- Disponibilização do novo campo da tabela Property: TBD
2.</t>
    </r>
    <r>
      <rPr>
        <b/>
        <sz val="11"/>
        <rFont val="Santander Text"/>
        <family val="2"/>
      </rPr>
      <t xml:space="preserve"> Testes:
- Tabela Output de Cerificados Energéticos: </t>
    </r>
    <r>
      <rPr>
        <sz val="11"/>
        <rFont val="Santander Text"/>
        <family val="2"/>
      </rPr>
      <t xml:space="preserve">Pendente de validação para envio de re-especificação para a equipa de Tecnologia
 </t>
    </r>
  </si>
  <si>
    <t>Pendente de entrega do lado de LT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</si>
</sst>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3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6" fillId="0" borderId="0" xfId="0" applyFont="1"/>
    <xf numFmtId="0" fontId="28" fillId="0" borderId="12" xfId="0" quotePrefix="1" applyFont="1" applyBorder="1" applyAlignment="1">
      <alignment vertical="center" wrapText="1"/>
    </xf>
    <xf numFmtId="14" fontId="57" fillId="0" borderId="25" xfId="0" applyNumberFormat="1" applyFont="1" applyBorder="1"/>
    <xf numFmtId="14" fontId="57" fillId="0" borderId="32" xfId="0" applyNumberFormat="1" applyFont="1" applyBorder="1"/>
    <xf numFmtId="14" fontId="57"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8"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9"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9" fillId="7" borderId="0" xfId="0" applyFont="1" applyFill="1"/>
    <xf numFmtId="0" fontId="59"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9"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0" fillId="16" borderId="25" xfId="0" applyFont="1" applyFill="1" applyBorder="1" applyAlignment="1">
      <alignment vertical="center"/>
    </xf>
    <xf numFmtId="0" fontId="60"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1"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1"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9" fontId="28" fillId="0" borderId="32" xfId="1" applyFont="1" applyBorder="1" applyAlignment="1">
      <alignment horizontal="center" vertical="center"/>
    </xf>
    <xf numFmtId="0" fontId="28" fillId="0" borderId="25" xfId="0" applyFont="1" applyBorder="1"/>
    <xf numFmtId="9" fontId="28" fillId="0" borderId="32" xfId="1" applyFont="1" applyFill="1" applyBorder="1" applyAlignment="1">
      <alignment horizontal="center" vertical="center"/>
    </xf>
    <xf numFmtId="0" fontId="62"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0" fillId="0" borderId="0" xfId="0" applyNumberFormat="1"/>
    <xf numFmtId="0" fontId="63" fillId="0" borderId="0" xfId="0" applyFont="1"/>
    <xf numFmtId="0" fontId="64" fillId="0" borderId="0" xfId="0" applyFont="1"/>
    <xf numFmtId="0" fontId="0" fillId="25" borderId="14" xfId="0" applyFill="1" applyBorder="1"/>
    <xf numFmtId="0" fontId="0" fillId="3" borderId="14" xfId="0" applyFill="1" applyBorder="1"/>
    <xf numFmtId="9" fontId="29" fillId="0" borderId="32" xfId="1" applyFont="1" applyFill="1" applyBorder="1" applyAlignment="1">
      <alignment horizontal="center" vertical="center"/>
    </xf>
    <xf numFmtId="0" fontId="0" fillId="0" borderId="14" xfId="0"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14" fontId="28" fillId="0" borderId="32" xfId="0" applyNumberFormat="1" applyFont="1" applyBorder="1" applyAlignment="1">
      <alignment horizontal="right"/>
    </xf>
    <xf numFmtId="14" fontId="29" fillId="5" borderId="32" xfId="0" applyNumberFormat="1" applyFont="1" applyFill="1" applyBorder="1" applyAlignment="1">
      <alignment horizontal="right"/>
    </xf>
    <xf numFmtId="14" fontId="38" fillId="5" borderId="32" xfId="0" applyNumberFormat="1" applyFont="1" applyFill="1" applyBorder="1" applyAlignment="1">
      <alignment horizontal="right"/>
    </xf>
    <xf numFmtId="14" fontId="61" fillId="0" borderId="32" xfId="0" applyNumberFormat="1" applyFont="1" applyBorder="1" applyAlignment="1">
      <alignment horizontal="right"/>
    </xf>
    <xf numFmtId="14" fontId="29" fillId="0" borderId="32" xfId="0" applyNumberFormat="1" applyFont="1" applyBorder="1" applyAlignment="1">
      <alignment horizontal="right"/>
    </xf>
    <xf numFmtId="14" fontId="29" fillId="0" borderId="25" xfId="0" applyNumberFormat="1" applyFont="1" applyFill="1" applyBorder="1"/>
    <xf numFmtId="0" fontId="10" fillId="7" borderId="14" xfId="0" applyFont="1" applyFill="1" applyBorder="1"/>
  </cellXfs>
  <cellStyles count="4">
    <cellStyle name="Normal" xfId="0" builtinId="0"/>
    <cellStyle name="Normal 2" xfId="3"/>
    <cellStyle name="Normal 3" xfId="2"/>
    <cellStyle name="Percent" xfId="1" builtinId="5"/>
  </cellStyles>
  <dxfs count="221">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trabalho_V2.37.xlsx]Aux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30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177</c:v>
                </c:pt>
                <c:pt idx="2">
                  <c:v>7</c:v>
                </c:pt>
                <c:pt idx="3">
                  <c:v>1</c:v>
                </c:pt>
                <c:pt idx="4">
                  <c:v>46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8</c:v>
                </c:pt>
                <c:pt idx="1">
                  <c:v>4</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26</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12</c:v>
                </c:pt>
                <c:pt idx="2">
                  <c:v>29</c:v>
                </c:pt>
                <c:pt idx="3">
                  <c:v>40</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235</xdr:row>
      <xdr:rowOff>28577</xdr:rowOff>
    </xdr:to>
    <xdr:cxnSp macro="">
      <xdr:nvCxnSpPr>
        <xdr:cNvPr id="5" name="Straight Arrow Connector 4"/>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16.683644328703"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16.68365370370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16.68365601851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16.6836579861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16.683659837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16.68366203703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16.68366377314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1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1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1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20" tableBorderDxfId="219">
  <autoFilter ref="B6:N574"/>
  <tableColumns count="13">
    <tableColumn id="1" name="Âmbito" dataDxfId="218"/>
    <tableColumn id="2" name="Sub-âmbito" dataDxfId="217"/>
    <tableColumn id="3" name="Tipo de teste" dataDxfId="216"/>
    <tableColumn id="4" name="Tabela" dataDxfId="215"/>
    <tableColumn id="5" name="Campo" dataDxfId="214"/>
    <tableColumn id="6" name="Status Atual" dataDxfId="213"/>
    <tableColumn id="7" name="Status Anterior" dataDxfId="212"/>
    <tableColumn id="8" name="Observações" dataDxfId="211"/>
    <tableColumn id="9" name="Data de Pedido correção/esclarecimento" dataDxfId="210">
      <calculatedColumnFormula>IF(VLOOKUP(A7,'Aux - pivots1'!$A:$E,3,0)=0, "",VLOOKUP(A7,'Aux - pivots1'!$A:$E,3,0))</calculatedColumnFormula>
    </tableColumn>
    <tableColumn id="10" name="Data de correção prevista" dataDxfId="209">
      <calculatedColumnFormula>IF(VLOOKUP(A7,'Aux - pivots1'!$A:$E,4,0)=0, "",VLOOKUP(A7,'Aux - pivots1'!$A:$E,4,0))</calculatedColumnFormula>
    </tableColumn>
    <tableColumn id="11" name="Data de correção efetiva" dataDxfId="208">
      <calculatedColumnFormula>IF(VLOOKUP(A7,'Aux - pivots1'!$A:$E,5,0)=0, "",VLOOKUP(A7,'Aux - pivots1'!$A:$E,5,0))</calculatedColumnFormula>
    </tableColumn>
    <tableColumn id="12" name="Data Prevista de Re-especificação" dataDxfId="207"/>
    <tableColumn id="13" name="Data Prevista de Teste" dataDxfId="206"/>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05" dataDxfId="203" totalsRowDxfId="201" headerRowBorderDxfId="204" tableBorderDxfId="202" totalsRowBorderDxfId="200">
  <autoFilter ref="B8:X1320">
    <filterColumn colId="5">
      <filters>
        <filter val="prtctn_allctd_vl"/>
      </filters>
    </filterColumn>
  </autoFilter>
  <tableColumns count="23">
    <tableColumn id="1" name="Âmbito" dataDxfId="199" totalsRowDxfId="198"/>
    <tableColumn id="12" name="Sub-âmbito" dataDxfId="197" totalsRowDxfId="196"/>
    <tableColumn id="2" name="Origem" dataDxfId="195" totalsRowDxfId="194"/>
    <tableColumn id="18" name="Campo Origem" dataDxfId="193" totalsRowDxfId="192"/>
    <tableColumn id="5" name="Tabela" dataDxfId="191" totalsRowDxfId="190"/>
    <tableColumn id="3" name="Campo" dataDxfId="189" totalsRowDxfId="188"/>
    <tableColumn id="20" name="concat" dataDxfId="187" totalsRowDxfId="186">
      <calculatedColumnFormula>Table1[[#This Row],[Tabela]]&amp;Table1[[#This Row],[Campo]]</calculatedColumnFormula>
    </tableColumn>
    <tableColumn id="4" name="Status" dataDxfId="185" totalsRowDxfId="184"/>
    <tableColumn id="19" name="Status2" dataDxfId="183">
      <calculatedColumnFormula>VLOOKUP(Table1[[#This Row],[Status]],Auxiliar!$B$16:$C$24,2,0)</calculatedColumnFormula>
    </tableColumn>
    <tableColumn id="6" name="Tipologia_Testes" dataDxfId="182" totalsRowDxfId="181"/>
    <tableColumn id="10" name="Necessidade de re-especificação? (campo)" dataDxfId="180" totalsRowDxfId="179"/>
    <tableColumn id="9" name="Complexidade" dataDxfId="178" totalsRowDxfId="177"/>
    <tableColumn id="17" name="Data de Alteração Status" dataDxfId="176" totalsRowDxfId="175"/>
    <tableColumn id="8" name="Estimação (horas)" totalsRowFunction="custom" dataDxfId="174" totalsRowDxfId="173">
      <calculatedColumnFormula>INDEX(Auxiliar!$D$5:$F$11,MATCH(Table1[[#This Row],[Tipologia_Testes]],Auxiliar!$B$5:$B$11,0),MATCH(Table1[[#This Row],[Complexidade]],Auxiliar!$D$4:$F$4,0))</calculatedColumnFormula>
      <totalsRowFormula>SUMIF(Table1[Estimação (horas)],"&gt;0")</totalsRowFormula>
    </tableColumn>
    <tableColumn id="7" name="Notas" dataDxfId="172" totalsRowDxfId="171"/>
    <tableColumn id="11" name="Owner" dataDxfId="170" totalsRowDxfId="169"/>
    <tableColumn id="21" name="Data alteração especificação" dataDxfId="168" totalsRowDxfId="167"/>
    <tableColumn id="13" name="Data de inicio testes" dataDxfId="166" totalsRowDxfId="165"/>
    <tableColumn id="14" name="Data de incidência / pedido esclarecimento" dataDxfId="164" totalsRowDxfId="163"/>
    <tableColumn id="15" name="Data de correção/resposta prevista" dataDxfId="162" totalsRowDxfId="161"/>
    <tableColumn id="22" name="Data de correção/resposta efetiva" dataDxfId="160" totalsRowDxfId="159"/>
    <tableColumn id="23" name="Horas efetivas" dataDxfId="158" totalsRowDxfId="157">
      <calculatedColumnFormula>VLOOKUP(Table1[[#This Row],[Status]],Auxiliar!$B$16:$D$24,3,0)*Table1[[#This Row],[Estimação (horas)]]</calculatedColumnFormula>
    </tableColumn>
    <tableColumn id="16" name="Query" dataDxfId="156" totalsRowDxfId="15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3. Pendente de outros desenvolvimentos</v>
      </c>
      <c r="H463" s="65">
        <f>VLOOKUP(A463,'Aux - pivots1'!$A:$B,2,0)</f>
        <v>4</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54" priority="11" operator="notEqual">
      <formula>0</formula>
    </cfRule>
  </conditionalFormatting>
  <conditionalFormatting sqref="L21:L23">
    <cfRule type="cellIs" dxfId="153" priority="3" operator="notEqual">
      <formula>0</formula>
    </cfRule>
  </conditionalFormatting>
  <conditionalFormatting sqref="L577:L579">
    <cfRule type="cellIs" dxfId="152" priority="2" operator="notEqual">
      <formula>0</formula>
    </cfRule>
  </conditionalFormatting>
  <conditionalFormatting sqref="L582:L636">
    <cfRule type="cellIs" dxfId="151" priority="1" operator="notEqual">
      <formula>0</formula>
    </cfRule>
  </conditionalFormatting>
  <conditionalFormatting sqref="M5:M6 N6:FK6">
    <cfRule type="cellIs" dxfId="150" priority="12" operator="notEqual">
      <formula>0</formula>
    </cfRule>
  </conditionalFormatting>
  <conditionalFormatting sqref="M15:FK18 M21:FK23 M577:FK579 M636:FK636">
    <cfRule type="cellIs" dxfId="149" priority="10" operator="greaterThan">
      <formula>0</formula>
    </cfRule>
  </conditionalFormatting>
  <conditionalFormatting sqref="M26:FK27">
    <cfRule type="cellIs" dxfId="148" priority="9" operator="greaterThan">
      <formula>0</formula>
    </cfRule>
  </conditionalFormatting>
  <conditionalFormatting sqref="M42:FK42">
    <cfRule type="cellIs" dxfId="147" priority="8" operator="greaterThan">
      <formula>0</formula>
    </cfRule>
  </conditionalFormatting>
  <conditionalFormatting sqref="M198:FK198">
    <cfRule type="cellIs" dxfId="146" priority="7" operator="greaterThan">
      <formula>0</formula>
    </cfRule>
  </conditionalFormatting>
  <conditionalFormatting sqref="M362:FK362">
    <cfRule type="cellIs" dxfId="145" priority="6" operator="greaterThan">
      <formula>0</formula>
    </cfRule>
  </conditionalFormatting>
  <conditionalFormatting sqref="M447:FK447">
    <cfRule type="cellIs" dxfId="144" priority="5" operator="greaterThan">
      <formula>0</formula>
    </cfRule>
  </conditionalFormatting>
  <conditionalFormatting sqref="M582:FK583">
    <cfRule type="cellIs" dxfId="14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B48" zoomScale="70" zoomScaleNormal="70" workbookViewId="0">
      <selection activeCell="X26" sqref="X26:AF43"/>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2025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95" t="s">
        <v>2031</v>
      </c>
      <c r="C8" s="296"/>
      <c r="D8" s="296"/>
      <c r="E8" s="296"/>
      <c r="F8" s="296"/>
      <c r="G8" s="296"/>
      <c r="H8" s="296"/>
      <c r="I8" s="296"/>
      <c r="J8" s="296"/>
      <c r="K8" s="296"/>
      <c r="L8" s="296"/>
      <c r="M8" s="296"/>
      <c r="N8" s="296"/>
      <c r="O8" s="296"/>
      <c r="P8" s="296"/>
      <c r="Q8" s="296"/>
      <c r="R8" s="296"/>
      <c r="S8" s="296"/>
      <c r="T8" s="296"/>
      <c r="U8" s="296"/>
      <c r="V8" s="296"/>
      <c r="W8" s="296"/>
      <c r="X8" s="296"/>
      <c r="Y8" s="296"/>
      <c r="Z8" s="296"/>
      <c r="AA8" s="296"/>
      <c r="AB8" s="296"/>
      <c r="AC8" s="296"/>
      <c r="AD8" s="296"/>
      <c r="AE8" s="296"/>
      <c r="AF8" s="296"/>
      <c r="AG8" s="297"/>
      <c r="AH8" s="117"/>
    </row>
    <row r="9" spans="1:34" ht="17.7" customHeight="1">
      <c r="A9" s="117"/>
      <c r="B9" s="298"/>
      <c r="C9" s="299"/>
      <c r="D9" s="299"/>
      <c r="E9" s="299"/>
      <c r="F9" s="299"/>
      <c r="G9" s="299"/>
      <c r="H9" s="299"/>
      <c r="I9" s="299"/>
      <c r="J9" s="299"/>
      <c r="K9" s="299"/>
      <c r="L9" s="299"/>
      <c r="M9" s="299"/>
      <c r="N9" s="299"/>
      <c r="O9" s="299"/>
      <c r="P9" s="299"/>
      <c r="Q9" s="299"/>
      <c r="R9" s="299"/>
      <c r="S9" s="299"/>
      <c r="T9" s="299"/>
      <c r="U9" s="299"/>
      <c r="V9" s="299"/>
      <c r="W9" s="299"/>
      <c r="X9" s="299"/>
      <c r="Y9" s="299"/>
      <c r="Z9" s="299"/>
      <c r="AA9" s="299"/>
      <c r="AB9" s="299"/>
      <c r="AC9" s="299"/>
      <c r="AD9" s="299"/>
      <c r="AE9" s="299"/>
      <c r="AF9" s="299"/>
      <c r="AG9" s="300"/>
      <c r="AH9" s="117"/>
    </row>
    <row r="10" spans="1:34" ht="17.7" customHeight="1">
      <c r="A10" s="117"/>
      <c r="B10" s="298"/>
      <c r="C10" s="299"/>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300"/>
      <c r="AH10" s="117"/>
    </row>
    <row r="11" spans="1:34" ht="17.7" customHeight="1">
      <c r="A11" s="117"/>
      <c r="B11" s="298"/>
      <c r="C11" s="299"/>
      <c r="D11" s="299"/>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300"/>
      <c r="AH11" s="117"/>
    </row>
    <row r="12" spans="1:34" ht="17.7" customHeight="1">
      <c r="A12" s="117"/>
      <c r="B12" s="298"/>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G12" s="300"/>
      <c r="AH12" s="117"/>
    </row>
    <row r="13" spans="1:34" ht="17.7" customHeight="1">
      <c r="A13" s="117"/>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300"/>
      <c r="AH13" s="117"/>
    </row>
    <row r="14" spans="1:34" ht="17.7" customHeight="1">
      <c r="A14" s="117"/>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300"/>
      <c r="AH14" s="117"/>
    </row>
    <row r="15" spans="1:34" ht="17.7" customHeight="1">
      <c r="A15" s="117"/>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300"/>
      <c r="AH15" s="117"/>
    </row>
    <row r="16" spans="1:34" ht="17.7" customHeight="1">
      <c r="A16" s="117"/>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300"/>
      <c r="AH16" s="117"/>
    </row>
    <row r="17" spans="1:34" ht="17.7" customHeight="1">
      <c r="A17" s="117"/>
      <c r="B17" s="298"/>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300"/>
      <c r="AH17" s="117"/>
    </row>
    <row r="18" spans="1:34" ht="17.7" customHeight="1">
      <c r="A18" s="117"/>
      <c r="B18" s="298"/>
      <c r="C18" s="299"/>
      <c r="D18" s="299"/>
      <c r="E18" s="299"/>
      <c r="F18" s="299"/>
      <c r="G18" s="299"/>
      <c r="H18" s="299"/>
      <c r="I18" s="299"/>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300"/>
      <c r="AH18" s="117"/>
    </row>
    <row r="19" spans="1:34" ht="17.7" customHeight="1">
      <c r="A19" s="117"/>
      <c r="B19" s="301"/>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3"/>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45604</v>
      </c>
      <c r="U25" s="132">
        <f>T25+7</f>
        <v>45611</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3" t="s">
        <v>2033</v>
      </c>
      <c r="Y26" s="314"/>
      <c r="Z26" s="314"/>
      <c r="AA26" s="314"/>
      <c r="AB26" s="314"/>
      <c r="AC26" s="314"/>
      <c r="AD26" s="314"/>
      <c r="AE26" s="314"/>
      <c r="AF26" s="315"/>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6"/>
      <c r="Y27" s="317"/>
      <c r="Z27" s="317"/>
      <c r="AA27" s="317"/>
      <c r="AB27" s="317"/>
      <c r="AC27" s="317"/>
      <c r="AD27" s="317"/>
      <c r="AE27" s="317"/>
      <c r="AF27" s="318"/>
      <c r="AG27" s="164"/>
      <c r="AH27" s="117"/>
    </row>
    <row r="28" spans="1:34">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316"/>
      <c r="Y28" s="317"/>
      <c r="Z28" s="317"/>
      <c r="AA28" s="317"/>
      <c r="AB28" s="317"/>
      <c r="AC28" s="317"/>
      <c r="AD28" s="317"/>
      <c r="AE28" s="317"/>
      <c r="AF28" s="318"/>
      <c r="AG28" s="164"/>
      <c r="AH28" s="117"/>
    </row>
    <row r="29" spans="1:34">
      <c r="A29" s="117"/>
      <c r="B29" s="122"/>
      <c r="D29" s="294" t="str">
        <f>"# "&amp;U35</f>
        <v># 169</v>
      </c>
      <c r="E29" s="294"/>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6"/>
      <c r="Y29" s="317"/>
      <c r="Z29" s="317"/>
      <c r="AA29" s="317"/>
      <c r="AB29" s="317"/>
      <c r="AC29" s="317"/>
      <c r="AD29" s="317"/>
      <c r="AE29" s="317"/>
      <c r="AF29" s="318"/>
      <c r="AG29" s="164"/>
      <c r="AH29" s="117"/>
    </row>
    <row r="30" spans="1:34" ht="17.7" customHeight="1">
      <c r="A30" s="117"/>
      <c r="B30" s="122"/>
      <c r="D30" s="294"/>
      <c r="E30" s="29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6"/>
      <c r="Y30" s="317"/>
      <c r="Z30" s="317"/>
      <c r="AA30" s="317"/>
      <c r="AB30" s="317"/>
      <c r="AC30" s="317"/>
      <c r="AD30" s="317"/>
      <c r="AE30" s="317"/>
      <c r="AF30" s="318"/>
      <c r="AG30" s="164"/>
      <c r="AH30" s="117"/>
    </row>
    <row r="31" spans="1:34" ht="17.7" customHeight="1">
      <c r="A31" s="117"/>
      <c r="B31" s="122"/>
      <c r="D31" s="294"/>
      <c r="E31" s="29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316"/>
      <c r="Y31" s="317"/>
      <c r="Z31" s="317"/>
      <c r="AA31" s="317"/>
      <c r="AB31" s="317"/>
      <c r="AC31" s="317"/>
      <c r="AD31" s="317"/>
      <c r="AE31" s="317"/>
      <c r="AF31" s="318"/>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6"/>
      <c r="Y32" s="317"/>
      <c r="Z32" s="317"/>
      <c r="AA32" s="317"/>
      <c r="AB32" s="317"/>
      <c r="AC32" s="317"/>
      <c r="AD32" s="317"/>
      <c r="AE32" s="317"/>
      <c r="AF32" s="318"/>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6"/>
      <c r="Y33" s="317"/>
      <c r="Z33" s="317"/>
      <c r="AA33" s="317"/>
      <c r="AB33" s="317"/>
      <c r="AC33" s="317"/>
      <c r="AD33" s="317"/>
      <c r="AE33" s="317"/>
      <c r="AF33" s="318"/>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6"/>
      <c r="Y34" s="317"/>
      <c r="Z34" s="317"/>
      <c r="AA34" s="317"/>
      <c r="AB34" s="317"/>
      <c r="AC34" s="317"/>
      <c r="AD34" s="317"/>
      <c r="AE34" s="317"/>
      <c r="AF34" s="318"/>
      <c r="AG34" s="164"/>
      <c r="AH34" s="117"/>
    </row>
    <row r="35" spans="1:34">
      <c r="A35" s="117"/>
      <c r="B35" s="122"/>
      <c r="T35" s="128">
        <f>SUM(T26:T34)</f>
        <v>169</v>
      </c>
      <c r="U35" s="128">
        <f>SUM(U26:U34)</f>
        <v>169</v>
      </c>
      <c r="X35" s="316"/>
      <c r="Y35" s="317"/>
      <c r="Z35" s="317"/>
      <c r="AA35" s="317"/>
      <c r="AB35" s="317"/>
      <c r="AC35" s="317"/>
      <c r="AD35" s="317"/>
      <c r="AE35" s="317"/>
      <c r="AF35" s="318"/>
      <c r="AG35" s="164"/>
      <c r="AH35" s="117"/>
    </row>
    <row r="36" spans="1:34">
      <c r="A36" s="117"/>
      <c r="B36" s="122"/>
      <c r="G36" s="130" t="s">
        <v>620</v>
      </c>
      <c r="H36" s="131"/>
      <c r="I36" s="131"/>
      <c r="J36" s="131"/>
      <c r="K36" s="131"/>
      <c r="L36" s="131"/>
      <c r="M36" s="131"/>
      <c r="P36" s="130" t="s">
        <v>621</v>
      </c>
      <c r="Q36" s="131"/>
      <c r="R36" s="131"/>
      <c r="S36" s="131"/>
      <c r="T36" s="131"/>
      <c r="U36" s="131"/>
      <c r="V36" s="131"/>
      <c r="X36" s="316"/>
      <c r="Y36" s="317"/>
      <c r="Z36" s="317"/>
      <c r="AA36" s="317"/>
      <c r="AB36" s="317"/>
      <c r="AC36" s="317"/>
      <c r="AD36" s="317"/>
      <c r="AE36" s="317"/>
      <c r="AF36" s="318"/>
      <c r="AG36" s="164"/>
      <c r="AH36" s="117"/>
    </row>
    <row r="37" spans="1:34">
      <c r="A37" s="117"/>
      <c r="B37" s="122"/>
      <c r="F37" s="160" t="s">
        <v>622</v>
      </c>
      <c r="G37" s="26" t="s">
        <v>623</v>
      </c>
      <c r="L37" s="166" t="s">
        <v>2027</v>
      </c>
      <c r="O37" s="160" t="s">
        <v>622</v>
      </c>
      <c r="P37" s="26" t="s">
        <v>625</v>
      </c>
      <c r="T37" s="162" t="s">
        <v>624</v>
      </c>
      <c r="X37" s="316"/>
      <c r="Y37" s="317"/>
      <c r="Z37" s="317"/>
      <c r="AA37" s="317"/>
      <c r="AB37" s="317"/>
      <c r="AC37" s="317"/>
      <c r="AD37" s="317"/>
      <c r="AE37" s="317"/>
      <c r="AF37" s="318"/>
      <c r="AG37" s="164"/>
      <c r="AH37" s="117"/>
    </row>
    <row r="38" spans="1:34">
      <c r="A38" s="117"/>
      <c r="B38" s="122"/>
      <c r="F38" s="160" t="s">
        <v>622</v>
      </c>
      <c r="G38" s="26" t="s">
        <v>626</v>
      </c>
      <c r="L38" s="162" t="s">
        <v>624</v>
      </c>
      <c r="O38" s="160" t="s">
        <v>622</v>
      </c>
      <c r="P38" s="26" t="s">
        <v>627</v>
      </c>
      <c r="T38" s="162" t="s">
        <v>624</v>
      </c>
      <c r="X38" s="316"/>
      <c r="Y38" s="317"/>
      <c r="Z38" s="317"/>
      <c r="AA38" s="317"/>
      <c r="AB38" s="317"/>
      <c r="AC38" s="317"/>
      <c r="AD38" s="317"/>
      <c r="AE38" s="317"/>
      <c r="AF38" s="318"/>
      <c r="AG38" s="164"/>
      <c r="AH38" s="117"/>
    </row>
    <row r="39" spans="1:34">
      <c r="A39" s="117"/>
      <c r="B39" s="122"/>
      <c r="F39" s="160" t="s">
        <v>622</v>
      </c>
      <c r="G39" s="26" t="s">
        <v>628</v>
      </c>
      <c r="L39" s="162" t="s">
        <v>624</v>
      </c>
      <c r="O39" s="160" t="s">
        <v>622</v>
      </c>
      <c r="P39" s="26" t="s">
        <v>629</v>
      </c>
      <c r="T39" s="165" t="s">
        <v>630</v>
      </c>
      <c r="X39" s="316"/>
      <c r="Y39" s="317"/>
      <c r="Z39" s="317"/>
      <c r="AA39" s="317"/>
      <c r="AB39" s="317"/>
      <c r="AC39" s="317"/>
      <c r="AD39" s="317"/>
      <c r="AE39" s="317"/>
      <c r="AF39" s="318"/>
      <c r="AG39" s="164"/>
      <c r="AH39" s="117"/>
    </row>
    <row r="40" spans="1:34">
      <c r="A40" s="117"/>
      <c r="B40" s="122"/>
      <c r="F40" s="160" t="s">
        <v>622</v>
      </c>
      <c r="G40" s="26" t="s">
        <v>631</v>
      </c>
      <c r="L40" s="162" t="s">
        <v>624</v>
      </c>
      <c r="O40" s="160"/>
      <c r="T40" s="165"/>
      <c r="X40" s="316"/>
      <c r="Y40" s="317"/>
      <c r="Z40" s="317"/>
      <c r="AA40" s="317"/>
      <c r="AB40" s="317"/>
      <c r="AC40" s="317"/>
      <c r="AD40" s="317"/>
      <c r="AE40" s="317"/>
      <c r="AF40" s="318"/>
      <c r="AG40" s="164"/>
      <c r="AH40" s="117"/>
    </row>
    <row r="41" spans="1:34">
      <c r="A41" s="117"/>
      <c r="B41" s="122"/>
      <c r="F41" s="160" t="s">
        <v>622</v>
      </c>
      <c r="G41" s="26" t="s">
        <v>632</v>
      </c>
      <c r="L41" s="166" t="s">
        <v>633</v>
      </c>
      <c r="O41" s="160"/>
      <c r="T41" s="165"/>
      <c r="X41" s="316"/>
      <c r="Y41" s="317"/>
      <c r="Z41" s="317"/>
      <c r="AA41" s="317"/>
      <c r="AB41" s="317"/>
      <c r="AC41" s="317"/>
      <c r="AD41" s="317"/>
      <c r="AE41" s="317"/>
      <c r="AF41" s="318"/>
      <c r="AG41" s="164"/>
      <c r="AH41" s="117"/>
    </row>
    <row r="42" spans="1:34">
      <c r="A42" s="117"/>
      <c r="B42" s="122"/>
      <c r="F42" s="160" t="s">
        <v>622</v>
      </c>
      <c r="G42" s="26" t="s">
        <v>634</v>
      </c>
      <c r="L42" s="288" t="s">
        <v>2023</v>
      </c>
      <c r="O42" s="160"/>
      <c r="T42" s="162"/>
      <c r="X42" s="316"/>
      <c r="Y42" s="317"/>
      <c r="Z42" s="317"/>
      <c r="AA42" s="317"/>
      <c r="AB42" s="317"/>
      <c r="AC42" s="317"/>
      <c r="AD42" s="317"/>
      <c r="AE42" s="317"/>
      <c r="AF42" s="318"/>
      <c r="AG42" s="164"/>
      <c r="AH42" s="117"/>
    </row>
    <row r="43" spans="1:34">
      <c r="A43" s="117"/>
      <c r="B43" s="122"/>
      <c r="O43" s="160"/>
      <c r="X43" s="319"/>
      <c r="Y43" s="320"/>
      <c r="Z43" s="320"/>
      <c r="AA43" s="320"/>
      <c r="AB43" s="320"/>
      <c r="AC43" s="320"/>
      <c r="AD43" s="320"/>
      <c r="AE43" s="320"/>
      <c r="AF43" s="321"/>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45604</v>
      </c>
      <c r="U51" s="132">
        <f>$U$25</f>
        <v>45611</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4" t="s">
        <v>2030</v>
      </c>
      <c r="Y52" s="305"/>
      <c r="Z52" s="305"/>
      <c r="AA52" s="305"/>
      <c r="AB52" s="305"/>
      <c r="AC52" s="305"/>
      <c r="AD52" s="305"/>
      <c r="AE52" s="305"/>
      <c r="AF52" s="306"/>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177</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26">
        <f t="shared" ref="V53:V60" si="2">U53-T53</f>
        <v>0</v>
      </c>
      <c r="W53" s="157"/>
      <c r="X53" s="307"/>
      <c r="Y53" s="308"/>
      <c r="Z53" s="308"/>
      <c r="AA53" s="308"/>
      <c r="AB53" s="308"/>
      <c r="AC53" s="308"/>
      <c r="AD53" s="308"/>
      <c r="AE53" s="308"/>
      <c r="AF53" s="309"/>
      <c r="AG53" s="158"/>
      <c r="AH53" s="117"/>
    </row>
    <row r="54" spans="1:34">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7</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7</v>
      </c>
      <c r="V54" s="26">
        <f t="shared" si="2"/>
        <v>0</v>
      </c>
      <c r="W54" s="157"/>
      <c r="X54" s="307"/>
      <c r="Y54" s="308"/>
      <c r="Z54" s="308"/>
      <c r="AA54" s="308"/>
      <c r="AB54" s="308"/>
      <c r="AC54" s="308"/>
      <c r="AD54" s="308"/>
      <c r="AE54" s="308"/>
      <c r="AF54" s="309"/>
      <c r="AG54" s="158"/>
      <c r="AH54" s="117"/>
    </row>
    <row r="55" spans="1:34">
      <c r="A55" s="117"/>
      <c r="B55" s="122"/>
      <c r="D55" s="294" t="str">
        <f>"# "&amp;U61</f>
        <v># 245</v>
      </c>
      <c r="E55" s="294"/>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7"/>
      <c r="Y55" s="308"/>
      <c r="Z55" s="308"/>
      <c r="AA55" s="308"/>
      <c r="AB55" s="308"/>
      <c r="AC55" s="308"/>
      <c r="AD55" s="308"/>
      <c r="AE55" s="308"/>
      <c r="AF55" s="309"/>
      <c r="AG55" s="158"/>
      <c r="AH55" s="117"/>
    </row>
    <row r="56" spans="1:34" ht="17.7" customHeight="1">
      <c r="A56" s="117"/>
      <c r="B56" s="122"/>
      <c r="D56" s="294"/>
      <c r="E56" s="29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7"/>
      <c r="Y56" s="308"/>
      <c r="Z56" s="308"/>
      <c r="AA56" s="308"/>
      <c r="AB56" s="308"/>
      <c r="AC56" s="308"/>
      <c r="AD56" s="308"/>
      <c r="AE56" s="308"/>
      <c r="AF56" s="309"/>
      <c r="AG56" s="158"/>
      <c r="AH56" s="117"/>
    </row>
    <row r="57" spans="1:34" ht="17.7" customHeight="1">
      <c r="A57" s="117"/>
      <c r="B57" s="122"/>
      <c r="D57" s="294"/>
      <c r="E57" s="29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1</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0</v>
      </c>
      <c r="W57" s="157"/>
      <c r="X57" s="307"/>
      <c r="Y57" s="308"/>
      <c r="Z57" s="308"/>
      <c r="AA57" s="308"/>
      <c r="AB57" s="308"/>
      <c r="AC57" s="308"/>
      <c r="AD57" s="308"/>
      <c r="AE57" s="308"/>
      <c r="AF57" s="309"/>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7"/>
      <c r="Y58" s="308"/>
      <c r="Z58" s="308"/>
      <c r="AA58" s="308"/>
      <c r="AB58" s="308"/>
      <c r="AC58" s="308"/>
      <c r="AD58" s="308"/>
      <c r="AE58" s="308"/>
      <c r="AF58" s="309"/>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46</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26">
        <f t="shared" si="2"/>
        <v>0</v>
      </c>
      <c r="X59" s="307"/>
      <c r="Y59" s="308"/>
      <c r="Z59" s="308"/>
      <c r="AA59" s="308"/>
      <c r="AB59" s="308"/>
      <c r="AC59" s="308"/>
      <c r="AD59" s="308"/>
      <c r="AE59" s="308"/>
      <c r="AF59" s="309"/>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7"/>
      <c r="Y60" s="308"/>
      <c r="Z60" s="308"/>
      <c r="AA60" s="308"/>
      <c r="AB60" s="308"/>
      <c r="AC60" s="308"/>
      <c r="AD60" s="308"/>
      <c r="AE60" s="308"/>
      <c r="AF60" s="309"/>
      <c r="AG60" s="158"/>
      <c r="AH60" s="117"/>
    </row>
    <row r="61" spans="1:34">
      <c r="A61" s="117"/>
      <c r="B61" s="122"/>
      <c r="T61" s="128">
        <f>SUM(T52:T60)</f>
        <v>245</v>
      </c>
      <c r="U61" s="128">
        <f>SUM(U52:U60)</f>
        <v>245</v>
      </c>
      <c r="X61" s="307"/>
      <c r="Y61" s="308"/>
      <c r="Z61" s="308"/>
      <c r="AA61" s="308"/>
      <c r="AB61" s="308"/>
      <c r="AC61" s="308"/>
      <c r="AD61" s="308"/>
      <c r="AE61" s="308"/>
      <c r="AF61" s="309"/>
      <c r="AG61" s="158"/>
      <c r="AH61" s="117"/>
    </row>
    <row r="62" spans="1:34">
      <c r="A62" s="117"/>
      <c r="B62" s="122"/>
      <c r="X62" s="307"/>
      <c r="Y62" s="308"/>
      <c r="Z62" s="308"/>
      <c r="AA62" s="308"/>
      <c r="AB62" s="308"/>
      <c r="AC62" s="308"/>
      <c r="AD62" s="308"/>
      <c r="AE62" s="308"/>
      <c r="AF62" s="309"/>
      <c r="AG62" s="158"/>
      <c r="AH62" s="117"/>
    </row>
    <row r="63" spans="1:34">
      <c r="A63" s="117"/>
      <c r="B63" s="122"/>
      <c r="P63" s="130" t="s">
        <v>637</v>
      </c>
      <c r="Q63" s="131"/>
      <c r="R63" s="131"/>
      <c r="S63" s="131"/>
      <c r="T63" s="131"/>
      <c r="U63" s="131"/>
      <c r="V63" s="131"/>
      <c r="X63" s="307"/>
      <c r="Y63" s="308"/>
      <c r="Z63" s="308"/>
      <c r="AA63" s="308"/>
      <c r="AB63" s="308"/>
      <c r="AC63" s="308"/>
      <c r="AD63" s="308"/>
      <c r="AE63" s="308"/>
      <c r="AF63" s="309"/>
      <c r="AG63" s="158"/>
      <c r="AH63" s="117"/>
    </row>
    <row r="64" spans="1:34">
      <c r="A64" s="117"/>
      <c r="B64" s="122"/>
      <c r="O64" s="160" t="s">
        <v>622</v>
      </c>
      <c r="P64" s="26" t="s">
        <v>217</v>
      </c>
      <c r="T64" s="162" t="s">
        <v>624</v>
      </c>
      <c r="X64" s="307"/>
      <c r="Y64" s="308"/>
      <c r="Z64" s="308"/>
      <c r="AA64" s="308"/>
      <c r="AB64" s="308"/>
      <c r="AC64" s="308"/>
      <c r="AD64" s="308"/>
      <c r="AE64" s="308"/>
      <c r="AF64" s="309"/>
      <c r="AG64" s="158"/>
      <c r="AH64" s="117"/>
    </row>
    <row r="65" spans="1:34">
      <c r="A65" s="117"/>
      <c r="B65" s="122"/>
      <c r="O65" s="160" t="s">
        <v>622</v>
      </c>
      <c r="P65" s="26" t="s">
        <v>216</v>
      </c>
      <c r="T65" s="162" t="s">
        <v>624</v>
      </c>
      <c r="X65" s="307"/>
      <c r="Y65" s="308"/>
      <c r="Z65" s="308"/>
      <c r="AA65" s="308"/>
      <c r="AB65" s="308"/>
      <c r="AC65" s="308"/>
      <c r="AD65" s="308"/>
      <c r="AE65" s="308"/>
      <c r="AF65" s="309"/>
      <c r="AG65" s="158"/>
      <c r="AH65" s="117"/>
    </row>
    <row r="66" spans="1:34">
      <c r="A66" s="117"/>
      <c r="B66" s="122"/>
      <c r="O66" s="160" t="s">
        <v>622</v>
      </c>
      <c r="P66" s="26" t="s">
        <v>214</v>
      </c>
      <c r="T66" s="162" t="s">
        <v>624</v>
      </c>
      <c r="X66" s="307"/>
      <c r="Y66" s="308"/>
      <c r="Z66" s="308"/>
      <c r="AA66" s="308"/>
      <c r="AB66" s="308"/>
      <c r="AC66" s="308"/>
      <c r="AD66" s="308"/>
      <c r="AE66" s="308"/>
      <c r="AF66" s="309"/>
      <c r="AG66" s="158"/>
      <c r="AH66" s="117"/>
    </row>
    <row r="67" spans="1:34">
      <c r="A67" s="117"/>
      <c r="B67" s="122"/>
      <c r="O67" s="160" t="s">
        <v>622</v>
      </c>
      <c r="P67" s="26" t="s">
        <v>213</v>
      </c>
      <c r="T67" s="162" t="s">
        <v>624</v>
      </c>
      <c r="X67" s="307"/>
      <c r="Y67" s="308"/>
      <c r="Z67" s="308"/>
      <c r="AA67" s="308"/>
      <c r="AB67" s="308"/>
      <c r="AC67" s="308"/>
      <c r="AD67" s="308"/>
      <c r="AE67" s="308"/>
      <c r="AF67" s="309"/>
      <c r="AG67" s="158"/>
      <c r="AH67" s="117"/>
    </row>
    <row r="68" spans="1:34">
      <c r="A68" s="117"/>
      <c r="B68" s="122"/>
      <c r="O68" s="160" t="s">
        <v>622</v>
      </c>
      <c r="P68" s="26" t="s">
        <v>218</v>
      </c>
      <c r="T68" s="162" t="s">
        <v>624</v>
      </c>
      <c r="X68" s="307"/>
      <c r="Y68" s="308"/>
      <c r="Z68" s="308"/>
      <c r="AA68" s="308"/>
      <c r="AB68" s="308"/>
      <c r="AC68" s="308"/>
      <c r="AD68" s="308"/>
      <c r="AE68" s="308"/>
      <c r="AF68" s="309"/>
      <c r="AG68" s="158"/>
      <c r="AH68" s="117"/>
    </row>
    <row r="69" spans="1:34">
      <c r="A69" s="117"/>
      <c r="B69" s="122"/>
      <c r="O69" s="160" t="s">
        <v>622</v>
      </c>
      <c r="P69" s="26" t="s">
        <v>219</v>
      </c>
      <c r="T69" s="162" t="s">
        <v>624</v>
      </c>
      <c r="X69" s="307"/>
      <c r="Y69" s="308"/>
      <c r="Z69" s="308"/>
      <c r="AA69" s="308"/>
      <c r="AB69" s="308"/>
      <c r="AC69" s="308"/>
      <c r="AD69" s="308"/>
      <c r="AE69" s="308"/>
      <c r="AF69" s="309"/>
      <c r="AG69" s="158"/>
      <c r="AH69" s="117"/>
    </row>
    <row r="70" spans="1:34">
      <c r="A70" s="117"/>
      <c r="B70" s="122"/>
      <c r="O70" s="160" t="s">
        <v>622</v>
      </c>
      <c r="P70" s="26" t="s">
        <v>220</v>
      </c>
      <c r="T70" s="162" t="s">
        <v>624</v>
      </c>
      <c r="X70" s="307"/>
      <c r="Y70" s="308"/>
      <c r="Z70" s="308"/>
      <c r="AA70" s="308"/>
      <c r="AB70" s="308"/>
      <c r="AC70" s="308"/>
      <c r="AD70" s="308"/>
      <c r="AE70" s="308"/>
      <c r="AF70" s="309"/>
      <c r="AG70" s="158"/>
      <c r="AH70" s="117"/>
    </row>
    <row r="71" spans="1:34">
      <c r="A71" s="117"/>
      <c r="B71" s="122"/>
      <c r="O71" s="160" t="s">
        <v>622</v>
      </c>
      <c r="P71" s="26" t="s">
        <v>215</v>
      </c>
      <c r="T71" s="162" t="s">
        <v>624</v>
      </c>
      <c r="X71" s="307"/>
      <c r="Y71" s="308"/>
      <c r="Z71" s="308"/>
      <c r="AA71" s="308"/>
      <c r="AB71" s="308"/>
      <c r="AC71" s="308"/>
      <c r="AD71" s="308"/>
      <c r="AE71" s="308"/>
      <c r="AF71" s="309"/>
      <c r="AG71" s="158"/>
      <c r="AH71" s="117"/>
    </row>
    <row r="72" spans="1:34">
      <c r="A72" s="117"/>
      <c r="B72" s="122"/>
      <c r="O72" s="160" t="s">
        <v>622</v>
      </c>
      <c r="P72" s="26" t="s">
        <v>182</v>
      </c>
      <c r="T72" s="289" t="s">
        <v>2026</v>
      </c>
      <c r="X72" s="307"/>
      <c r="Y72" s="308"/>
      <c r="Z72" s="308"/>
      <c r="AA72" s="308"/>
      <c r="AB72" s="308"/>
      <c r="AC72" s="308"/>
      <c r="AD72" s="308"/>
      <c r="AE72" s="308"/>
      <c r="AF72" s="309"/>
      <c r="AG72" s="158"/>
      <c r="AH72" s="117"/>
    </row>
    <row r="73" spans="1:34">
      <c r="A73" s="117"/>
      <c r="B73" s="122"/>
      <c r="O73" s="160" t="s">
        <v>622</v>
      </c>
      <c r="P73" s="178" t="s">
        <v>639</v>
      </c>
      <c r="T73" s="166" t="s">
        <v>640</v>
      </c>
      <c r="X73" s="307"/>
      <c r="Y73" s="308"/>
      <c r="Z73" s="308"/>
      <c r="AA73" s="308"/>
      <c r="AB73" s="308"/>
      <c r="AC73" s="308"/>
      <c r="AD73" s="308"/>
      <c r="AE73" s="308"/>
      <c r="AF73" s="309"/>
      <c r="AG73" s="158"/>
      <c r="AH73" s="117"/>
    </row>
    <row r="74" spans="1:34">
      <c r="A74" s="117"/>
      <c r="B74" s="122"/>
      <c r="P74" s="159"/>
      <c r="X74" s="307"/>
      <c r="Y74" s="308"/>
      <c r="Z74" s="308"/>
      <c r="AA74" s="308"/>
      <c r="AB74" s="308"/>
      <c r="AC74" s="308"/>
      <c r="AD74" s="308"/>
      <c r="AE74" s="308"/>
      <c r="AF74" s="309"/>
      <c r="AG74" s="158"/>
      <c r="AH74" s="117"/>
    </row>
    <row r="75" spans="1:34">
      <c r="A75" s="117"/>
      <c r="B75" s="122"/>
      <c r="P75" s="130" t="s">
        <v>641</v>
      </c>
      <c r="Q75" s="131"/>
      <c r="R75" s="131"/>
      <c r="S75" s="131"/>
      <c r="T75" s="131"/>
      <c r="U75" s="131"/>
      <c r="V75" s="131"/>
      <c r="X75" s="307"/>
      <c r="Y75" s="308"/>
      <c r="Z75" s="308"/>
      <c r="AA75" s="308"/>
      <c r="AB75" s="308"/>
      <c r="AC75" s="308"/>
      <c r="AD75" s="308"/>
      <c r="AE75" s="308"/>
      <c r="AF75" s="309"/>
      <c r="AG75" s="158"/>
      <c r="AH75" s="117"/>
    </row>
    <row r="76" spans="1:34">
      <c r="A76" s="117"/>
      <c r="B76" s="122"/>
      <c r="O76" s="160" t="s">
        <v>622</v>
      </c>
      <c r="P76" s="26" t="s">
        <v>642</v>
      </c>
      <c r="T76" s="288" t="s">
        <v>1930</v>
      </c>
      <c r="X76" s="307"/>
      <c r="Y76" s="308"/>
      <c r="Z76" s="308"/>
      <c r="AA76" s="308"/>
      <c r="AB76" s="308"/>
      <c r="AC76" s="308"/>
      <c r="AD76" s="308"/>
      <c r="AE76" s="308"/>
      <c r="AF76" s="309"/>
      <c r="AG76" s="158"/>
      <c r="AH76" s="117"/>
    </row>
    <row r="77" spans="1:34">
      <c r="A77" s="117"/>
      <c r="B77" s="122"/>
      <c r="O77" s="160" t="s">
        <v>622</v>
      </c>
      <c r="P77" s="26" t="s">
        <v>312</v>
      </c>
      <c r="T77" s="162" t="s">
        <v>643</v>
      </c>
      <c r="X77" s="307"/>
      <c r="Y77" s="308"/>
      <c r="Z77" s="308"/>
      <c r="AA77" s="308"/>
      <c r="AB77" s="308"/>
      <c r="AC77" s="308"/>
      <c r="AD77" s="308"/>
      <c r="AE77" s="308"/>
      <c r="AF77" s="309"/>
      <c r="AG77" s="158"/>
      <c r="AH77" s="117"/>
    </row>
    <row r="78" spans="1:34">
      <c r="A78" s="117"/>
      <c r="B78" s="122"/>
      <c r="O78" s="160" t="s">
        <v>622</v>
      </c>
      <c r="P78" s="26" t="s">
        <v>326</v>
      </c>
      <c r="T78" s="162" t="s">
        <v>624</v>
      </c>
      <c r="X78" s="307"/>
      <c r="Y78" s="308"/>
      <c r="Z78" s="308"/>
      <c r="AA78" s="308"/>
      <c r="AB78" s="308"/>
      <c r="AC78" s="308"/>
      <c r="AD78" s="308"/>
      <c r="AE78" s="308"/>
      <c r="AF78" s="309"/>
      <c r="AG78" s="158"/>
      <c r="AH78" s="117"/>
    </row>
    <row r="79" spans="1:34">
      <c r="A79" s="117"/>
      <c r="B79" s="122"/>
      <c r="O79" s="160" t="s">
        <v>622</v>
      </c>
      <c r="P79" s="26" t="s">
        <v>334</v>
      </c>
      <c r="T79" s="166" t="s">
        <v>638</v>
      </c>
      <c r="X79" s="307"/>
      <c r="Y79" s="308"/>
      <c r="Z79" s="308"/>
      <c r="AA79" s="308"/>
      <c r="AB79" s="308"/>
      <c r="AC79" s="308"/>
      <c r="AD79" s="308"/>
      <c r="AE79" s="308"/>
      <c r="AF79" s="309"/>
      <c r="AG79" s="158"/>
      <c r="AH79" s="117"/>
    </row>
    <row r="80" spans="1:34">
      <c r="A80" s="117"/>
      <c r="B80" s="122"/>
      <c r="O80" s="160"/>
      <c r="T80" s="161"/>
      <c r="X80" s="310"/>
      <c r="Y80" s="311"/>
      <c r="Z80" s="311"/>
      <c r="AA80" s="311"/>
      <c r="AB80" s="311"/>
      <c r="AC80" s="311"/>
      <c r="AD80" s="311"/>
      <c r="AE80" s="311"/>
      <c r="AF80" s="312"/>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45604</v>
      </c>
      <c r="U86" s="132">
        <f>$U$25</f>
        <v>45611</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2" t="s">
        <v>2024</v>
      </c>
      <c r="Y87" s="322"/>
      <c r="Z87" s="322"/>
      <c r="AA87" s="322"/>
      <c r="AB87" s="322"/>
      <c r="AC87" s="322"/>
      <c r="AD87" s="322"/>
      <c r="AE87" s="322"/>
      <c r="AF87" s="322"/>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3"/>
      <c r="Y88" s="323"/>
      <c r="Z88" s="323"/>
      <c r="AA88" s="323"/>
      <c r="AB88" s="323"/>
      <c r="AC88" s="323"/>
      <c r="AD88" s="323"/>
      <c r="AE88" s="323"/>
      <c r="AF88" s="323"/>
      <c r="AG88" s="163"/>
      <c r="AH88" s="117"/>
    </row>
    <row r="89" spans="1:34">
      <c r="A89" s="117"/>
      <c r="B89" s="122"/>
      <c r="P89" s="26" t="s">
        <v>1927</v>
      </c>
      <c r="T89" s="26">
        <f>COUNTIFS(Table4[Status Anterior],'1. Status Resumo'!$P89,Table4[Sub-âmbito],'1. Status Resumo'!$G$83,Table4[Tipo de teste],"2. Campo")</f>
        <v>41</v>
      </c>
      <c r="U89" s="26">
        <f>COUNTIFS(Table4[Status Atual],'1. Status Resumo'!$P89,Table4[Sub-âmbito],'1. Status Resumo'!$G$83,Table4[Tipo de teste],"2. Campo")</f>
        <v>40</v>
      </c>
      <c r="V89" s="26">
        <f t="shared" si="4"/>
        <v>-1</v>
      </c>
      <c r="X89" s="323"/>
      <c r="Y89" s="323"/>
      <c r="Z89" s="323"/>
      <c r="AA89" s="323"/>
      <c r="AB89" s="323"/>
      <c r="AC89" s="323"/>
      <c r="AD89" s="323"/>
      <c r="AE89" s="323"/>
      <c r="AF89" s="323"/>
      <c r="AG89" s="163"/>
      <c r="AH89" s="117"/>
    </row>
    <row r="90" spans="1:34" ht="17.7" customHeight="1">
      <c r="A90" s="117"/>
      <c r="B90" s="122"/>
      <c r="D90" s="294" t="str">
        <f>"# "&amp;U96</f>
        <v># 135</v>
      </c>
      <c r="E90" s="294"/>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3"/>
      <c r="Y90" s="323"/>
      <c r="Z90" s="323"/>
      <c r="AA90" s="323"/>
      <c r="AB90" s="323"/>
      <c r="AC90" s="323"/>
      <c r="AD90" s="323"/>
      <c r="AE90" s="323"/>
      <c r="AF90" s="323"/>
      <c r="AG90" s="163"/>
      <c r="AH90" s="117"/>
    </row>
    <row r="91" spans="1:34" ht="17.7" customHeight="1">
      <c r="A91" s="117"/>
      <c r="B91" s="122"/>
      <c r="D91" s="294"/>
      <c r="E91" s="294"/>
      <c r="P91" s="26" t="s">
        <v>615</v>
      </c>
      <c r="T91" s="26">
        <f>COUNTIFS(Table4[Status Anterior],'1. Status Resumo'!$P91,Table4[Sub-âmbito],'1. Status Resumo'!$G$83,Table4[Tipo de teste],"2. Campo")</f>
        <v>28</v>
      </c>
      <c r="U91" s="26">
        <f>COUNTIFS(Table4[Status Atual],'1. Status Resumo'!$P91,Table4[Sub-âmbito],'1. Status Resumo'!$G$83,Table4[Tipo de teste],"2. Campo")</f>
        <v>29</v>
      </c>
      <c r="V91" s="26">
        <f t="shared" si="4"/>
        <v>1</v>
      </c>
      <c r="X91" s="323"/>
      <c r="Y91" s="323"/>
      <c r="Z91" s="323"/>
      <c r="AA91" s="323"/>
      <c r="AB91" s="323"/>
      <c r="AC91" s="323"/>
      <c r="AD91" s="323"/>
      <c r="AE91" s="323"/>
      <c r="AF91" s="323"/>
      <c r="AG91" s="163"/>
      <c r="AH91" s="117"/>
    </row>
    <row r="92" spans="1:34" ht="17.7" customHeight="1">
      <c r="A92" s="117"/>
      <c r="B92" s="122"/>
      <c r="D92" s="294"/>
      <c r="E92" s="294"/>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3"/>
      <c r="Y92" s="323"/>
      <c r="Z92" s="323"/>
      <c r="AA92" s="323"/>
      <c r="AB92" s="323"/>
      <c r="AC92" s="323"/>
      <c r="AD92" s="323"/>
      <c r="AE92" s="323"/>
      <c r="AF92" s="323"/>
      <c r="AG92" s="163"/>
      <c r="AH92" s="117"/>
    </row>
    <row r="93" spans="1:34">
      <c r="A93" s="117"/>
      <c r="B93" s="122"/>
      <c r="D93" s="294"/>
      <c r="E93" s="29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3"/>
      <c r="Y93" s="323"/>
      <c r="Z93" s="323"/>
      <c r="AA93" s="323"/>
      <c r="AB93" s="323"/>
      <c r="AC93" s="323"/>
      <c r="AD93" s="323"/>
      <c r="AE93" s="323"/>
      <c r="AF93" s="323"/>
      <c r="AG93" s="163"/>
      <c r="AH93" s="117"/>
    </row>
    <row r="94" spans="1:34">
      <c r="A94" s="117"/>
      <c r="B94" s="122"/>
      <c r="D94" s="294"/>
      <c r="E94" s="294"/>
      <c r="P94" s="26" t="s">
        <v>619</v>
      </c>
      <c r="T94" s="26">
        <f>COUNTIFS(Table4[Status Anterior],'1. Status Resumo'!$P94,Table4[Sub-âmbito],'1. Status Resumo'!$G$83,Table4[Tipo de teste],"2. Campo")</f>
        <v>12</v>
      </c>
      <c r="U94" s="26">
        <f>COUNTIFS(Table4[Status Atual],'1. Status Resumo'!$P94,Table4[Sub-âmbito],'1. Status Resumo'!$G$83,Table4[Tipo de teste],"2. Campo")</f>
        <v>12</v>
      </c>
      <c r="V94" s="26">
        <f t="shared" si="4"/>
        <v>0</v>
      </c>
      <c r="X94" s="323"/>
      <c r="Y94" s="323"/>
      <c r="Z94" s="323"/>
      <c r="AA94" s="323"/>
      <c r="AB94" s="323"/>
      <c r="AC94" s="323"/>
      <c r="AD94" s="323"/>
      <c r="AE94" s="323"/>
      <c r="AF94" s="323"/>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3"/>
      <c r="Y95" s="323"/>
      <c r="Z95" s="323"/>
      <c r="AA95" s="323"/>
      <c r="AB95" s="323"/>
      <c r="AC95" s="323"/>
      <c r="AD95" s="323"/>
      <c r="AE95" s="323"/>
      <c r="AF95" s="323"/>
      <c r="AG95" s="163"/>
      <c r="AH95" s="117"/>
    </row>
    <row r="96" spans="1:34">
      <c r="A96" s="117"/>
      <c r="B96" s="122"/>
      <c r="T96" s="128">
        <f>SUM(T87:T95)</f>
        <v>135</v>
      </c>
      <c r="U96" s="128">
        <f>SUM(U87:U95)</f>
        <v>135</v>
      </c>
      <c r="X96" s="323"/>
      <c r="Y96" s="323"/>
      <c r="Z96" s="323"/>
      <c r="AA96" s="323"/>
      <c r="AB96" s="323"/>
      <c r="AC96" s="323"/>
      <c r="AD96" s="323"/>
      <c r="AE96" s="323"/>
      <c r="AF96" s="323"/>
      <c r="AG96" s="163"/>
      <c r="AH96" s="117"/>
    </row>
    <row r="97" spans="1:34">
      <c r="A97" s="117"/>
      <c r="B97" s="122"/>
      <c r="T97" s="128"/>
      <c r="U97" s="128"/>
      <c r="X97" s="323"/>
      <c r="Y97" s="323"/>
      <c r="Z97" s="323"/>
      <c r="AA97" s="323"/>
      <c r="AB97" s="323"/>
      <c r="AC97" s="323"/>
      <c r="AD97" s="323"/>
      <c r="AE97" s="323"/>
      <c r="AF97" s="323"/>
      <c r="AG97" s="163"/>
      <c r="AH97" s="117"/>
    </row>
    <row r="98" spans="1:34">
      <c r="A98" s="117"/>
      <c r="B98" s="122"/>
      <c r="P98" s="130" t="s">
        <v>620</v>
      </c>
      <c r="Q98" s="131"/>
      <c r="R98" s="131"/>
      <c r="S98" s="131"/>
      <c r="T98" s="131"/>
      <c r="U98" s="131"/>
      <c r="V98" s="131"/>
      <c r="X98" s="323"/>
      <c r="Y98" s="323"/>
      <c r="Z98" s="323"/>
      <c r="AA98" s="323"/>
      <c r="AB98" s="323"/>
      <c r="AC98" s="323"/>
      <c r="AD98" s="323"/>
      <c r="AE98" s="323"/>
      <c r="AF98" s="323"/>
      <c r="AG98" s="163"/>
      <c r="AH98" s="117"/>
    </row>
    <row r="99" spans="1:34">
      <c r="A99" s="117"/>
      <c r="B99" s="122"/>
      <c r="O99" s="160" t="s">
        <v>622</v>
      </c>
      <c r="P99" s="26" t="s">
        <v>380</v>
      </c>
      <c r="T99" s="207" t="s">
        <v>1930</v>
      </c>
      <c r="X99" s="323"/>
      <c r="Y99" s="323"/>
      <c r="Z99" s="323"/>
      <c r="AA99" s="323"/>
      <c r="AB99" s="323"/>
      <c r="AC99" s="323"/>
      <c r="AD99" s="323"/>
      <c r="AE99" s="323"/>
      <c r="AF99" s="323"/>
      <c r="AG99" s="163"/>
      <c r="AH99" s="117"/>
    </row>
    <row r="100" spans="1:34">
      <c r="A100" s="117"/>
      <c r="B100" s="122"/>
      <c r="O100" s="160" t="s">
        <v>622</v>
      </c>
      <c r="P100" s="26" t="s">
        <v>336</v>
      </c>
      <c r="T100" s="207" t="s">
        <v>1930</v>
      </c>
      <c r="X100" s="323"/>
      <c r="Y100" s="323"/>
      <c r="Z100" s="323"/>
      <c r="AA100" s="323"/>
      <c r="AB100" s="323"/>
      <c r="AC100" s="323"/>
      <c r="AD100" s="323"/>
      <c r="AE100" s="323"/>
      <c r="AF100" s="323"/>
      <c r="AG100" s="163"/>
      <c r="AH100" s="117"/>
    </row>
    <row r="101" spans="1:34">
      <c r="A101" s="117"/>
      <c r="B101" s="122"/>
      <c r="O101" s="160" t="s">
        <v>622</v>
      </c>
      <c r="P101" s="26" t="s">
        <v>369</v>
      </c>
      <c r="T101" s="207" t="s">
        <v>1930</v>
      </c>
      <c r="X101" s="323"/>
      <c r="Y101" s="323"/>
      <c r="Z101" s="323"/>
      <c r="AA101" s="323"/>
      <c r="AB101" s="323"/>
      <c r="AC101" s="323"/>
      <c r="AD101" s="323"/>
      <c r="AE101" s="323"/>
      <c r="AF101" s="323"/>
      <c r="AG101" s="163"/>
      <c r="AH101" s="117"/>
    </row>
    <row r="102" spans="1:34">
      <c r="A102" s="117"/>
      <c r="B102" s="122"/>
      <c r="O102" s="160" t="s">
        <v>622</v>
      </c>
      <c r="P102" s="26" t="s">
        <v>440</v>
      </c>
      <c r="T102" s="162" t="s">
        <v>624</v>
      </c>
      <c r="X102" s="323"/>
      <c r="Y102" s="323"/>
      <c r="Z102" s="323"/>
      <c r="AA102" s="323"/>
      <c r="AB102" s="323"/>
      <c r="AC102" s="323"/>
      <c r="AD102" s="323"/>
      <c r="AE102" s="323"/>
      <c r="AF102" s="323"/>
      <c r="AG102" s="163"/>
      <c r="AH102" s="117"/>
    </row>
    <row r="103" spans="1:34">
      <c r="A103" s="117"/>
      <c r="B103" s="122"/>
      <c r="O103" s="160" t="s">
        <v>622</v>
      </c>
      <c r="P103" s="26" t="s">
        <v>442</v>
      </c>
      <c r="T103" s="162" t="s">
        <v>624</v>
      </c>
      <c r="X103" s="323"/>
      <c r="Y103" s="323"/>
      <c r="Z103" s="323"/>
      <c r="AA103" s="323"/>
      <c r="AB103" s="323"/>
      <c r="AC103" s="323"/>
      <c r="AD103" s="323"/>
      <c r="AE103" s="323"/>
      <c r="AF103" s="323"/>
      <c r="AG103" s="163"/>
      <c r="AH103" s="117"/>
    </row>
    <row r="104" spans="1:34">
      <c r="A104" s="117"/>
      <c r="B104" s="122"/>
      <c r="O104" s="160" t="s">
        <v>622</v>
      </c>
      <c r="P104" s="26" t="s">
        <v>1958</v>
      </c>
      <c r="T104" s="285" t="s">
        <v>633</v>
      </c>
      <c r="X104" s="323"/>
      <c r="Y104" s="323"/>
      <c r="Z104" s="323"/>
      <c r="AA104" s="323"/>
      <c r="AB104" s="323"/>
      <c r="AC104" s="323"/>
      <c r="AD104" s="323"/>
      <c r="AE104" s="323"/>
      <c r="AF104" s="323"/>
      <c r="AG104" s="163"/>
      <c r="AH104" s="117"/>
    </row>
    <row r="105" spans="1:34">
      <c r="A105" s="117"/>
      <c r="B105" s="122"/>
      <c r="O105" s="160" t="s">
        <v>622</v>
      </c>
      <c r="P105" s="26" t="s">
        <v>1959</v>
      </c>
      <c r="T105" s="207" t="s">
        <v>2023</v>
      </c>
      <c r="X105" s="323"/>
      <c r="Y105" s="323"/>
      <c r="Z105" s="323"/>
      <c r="AA105" s="323"/>
      <c r="AB105" s="323"/>
      <c r="AC105" s="323"/>
      <c r="AD105" s="323"/>
      <c r="AE105" s="323"/>
      <c r="AF105" s="323"/>
      <c r="AG105" s="163"/>
      <c r="AH105" s="117"/>
    </row>
    <row r="106" spans="1:34">
      <c r="A106" s="117"/>
      <c r="B106" s="122"/>
      <c r="O106" s="160" t="s">
        <v>622</v>
      </c>
      <c r="P106" s="26" t="s">
        <v>393</v>
      </c>
      <c r="T106" s="162" t="s">
        <v>624</v>
      </c>
      <c r="X106" s="323"/>
      <c r="Y106" s="323"/>
      <c r="Z106" s="323"/>
      <c r="AA106" s="323"/>
      <c r="AB106" s="323"/>
      <c r="AC106" s="323"/>
      <c r="AD106" s="323"/>
      <c r="AE106" s="323"/>
      <c r="AF106" s="323"/>
      <c r="AG106" s="163"/>
      <c r="AH106" s="117"/>
    </row>
    <row r="107" spans="1:34">
      <c r="A107" s="117"/>
      <c r="B107" s="122"/>
      <c r="O107" s="160"/>
      <c r="T107" s="162"/>
      <c r="X107" s="323"/>
      <c r="Y107" s="323"/>
      <c r="Z107" s="323"/>
      <c r="AA107" s="323"/>
      <c r="AB107" s="323"/>
      <c r="AC107" s="323"/>
      <c r="AD107" s="323"/>
      <c r="AE107" s="323"/>
      <c r="AF107" s="323"/>
      <c r="AG107" s="163"/>
      <c r="AH107" s="117"/>
    </row>
    <row r="108" spans="1:34">
      <c r="A108" s="117"/>
      <c r="B108" s="122"/>
      <c r="O108" s="160"/>
      <c r="T108" s="162"/>
      <c r="X108" s="323"/>
      <c r="Y108" s="323"/>
      <c r="Z108" s="323"/>
      <c r="AA108" s="323"/>
      <c r="AB108" s="323"/>
      <c r="AC108" s="323"/>
      <c r="AD108" s="323"/>
      <c r="AE108" s="323"/>
      <c r="AF108" s="323"/>
      <c r="AG108" s="163"/>
      <c r="AH108" s="117"/>
    </row>
    <row r="109" spans="1:34">
      <c r="A109" s="117"/>
      <c r="B109" s="122"/>
      <c r="O109" s="160"/>
      <c r="T109" s="162"/>
      <c r="X109" s="323"/>
      <c r="Y109" s="323"/>
      <c r="Z109" s="323"/>
      <c r="AA109" s="323"/>
      <c r="AB109" s="323"/>
      <c r="AC109" s="323"/>
      <c r="AD109" s="323"/>
      <c r="AE109" s="323"/>
      <c r="AF109" s="323"/>
      <c r="AG109" s="163"/>
      <c r="AH109" s="117"/>
    </row>
    <row r="110" spans="1:34">
      <c r="A110" s="117"/>
      <c r="B110" s="122"/>
      <c r="O110" s="160"/>
      <c r="T110" s="162"/>
      <c r="X110" s="323"/>
      <c r="Y110" s="323"/>
      <c r="Z110" s="323"/>
      <c r="AA110" s="323"/>
      <c r="AB110" s="323"/>
      <c r="AC110" s="323"/>
      <c r="AD110" s="323"/>
      <c r="AE110" s="323"/>
      <c r="AF110" s="323"/>
      <c r="AG110" s="163"/>
      <c r="AH110" s="117"/>
    </row>
    <row r="111" spans="1:34">
      <c r="A111" s="117"/>
      <c r="B111" s="122"/>
      <c r="X111" s="324"/>
      <c r="Y111" s="324"/>
      <c r="Z111" s="324"/>
      <c r="AA111" s="324"/>
      <c r="AB111" s="324"/>
      <c r="AC111" s="324"/>
      <c r="AD111" s="324"/>
      <c r="AE111" s="324"/>
      <c r="AF111" s="324"/>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H7" sqref="H7:H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1927</v>
      </c>
      <c r="I114" s="143"/>
      <c r="J114" s="153">
        <f>IF(VLOOKUP(A114,'Aux - pivots1'!$A:$E,3,0)=0, "",VLOOKUP(A114,'Aux - pivots1'!$A:$E,3,0))</f>
        <v>45610</v>
      </c>
      <c r="K114" s="153" t="str">
        <f>IF(VLOOKUP(A114,'Aux - pivots1'!$A:$E,4,0)=0, "",VLOOKUP(A114,'Aux - pivots1'!$A:$E,4,0))</f>
        <v/>
      </c>
      <c r="L114" s="153" t="str">
        <f>IF(VLOOKUP(A114,'Aux - pivots1'!$A:$E,5,0)=0, "",VLOOKUP(A114,'Aux - pivots1'!$A:$E,5,0))</f>
        <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1927</v>
      </c>
      <c r="I115" s="143"/>
      <c r="J115" s="153">
        <f>IF(VLOOKUP(A115,'Aux - pivots1'!$A:$E,3,0)=0, "",VLOOKUP(A115,'Aux - pivots1'!$A:$E,3,0))</f>
        <v>45610</v>
      </c>
      <c r="K115" s="153" t="str">
        <f>IF(VLOOKUP(A115,'Aux - pivots1'!$A:$E,4,0)=0, "",VLOOKUP(A115,'Aux - pivots1'!$A:$E,4,0))</f>
        <v/>
      </c>
      <c r="L115" s="153" t="str">
        <f>IF(VLOOKUP(A115,'Aux - pivots1'!$A:$E,5,0)=0, "",VLOOKUP(A115,'Aux - pivots1'!$A:$E,5,0))</f>
        <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1927</v>
      </c>
      <c r="I116" s="143"/>
      <c r="J116" s="153">
        <f>IF(VLOOKUP(A116,'Aux - pivots1'!$A:$E,3,0)=0, "",VLOOKUP(A116,'Aux - pivots1'!$A:$E,3,0))</f>
        <v>45610</v>
      </c>
      <c r="K116" s="153" t="str">
        <f>IF(VLOOKUP(A116,'Aux - pivots1'!$A:$E,4,0)=0, "",VLOOKUP(A116,'Aux - pivots1'!$A:$E,4,0))</f>
        <v/>
      </c>
      <c r="L116" s="153" t="str">
        <f>IF(VLOOKUP(A116,'Aux - pivots1'!$A:$E,5,0)=0, "",VLOOKUP(A116,'Aux - pivots1'!$A:$E,5,0))</f>
        <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1927</v>
      </c>
      <c r="I117" s="143"/>
      <c r="J117" s="153">
        <f>IF(VLOOKUP(A117,'Aux - pivots1'!$A:$E,3,0)=0, "",VLOOKUP(A117,'Aux - pivots1'!$A:$E,3,0))</f>
        <v>45610</v>
      </c>
      <c r="K117" s="153" t="str">
        <f>IF(VLOOKUP(A117,'Aux - pivots1'!$A:$E,4,0)=0, "",VLOOKUP(A117,'Aux - pivots1'!$A:$E,4,0))</f>
        <v/>
      </c>
      <c r="L117" s="153" t="str">
        <f>IF(VLOOKUP(A117,'Aux - pivots1'!$A:$E,5,0)=0, "",VLOOKUP(A117,'Aux - pivots1'!$A:$E,5,0))</f>
        <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1927</v>
      </c>
      <c r="I118" s="143"/>
      <c r="J118" s="153">
        <f>IF(VLOOKUP(A118,'Aux - pivots1'!$A:$E,3,0)=0, "",VLOOKUP(A118,'Aux - pivots1'!$A:$E,3,0))</f>
        <v>45610</v>
      </c>
      <c r="K118" s="153" t="str">
        <f>IF(VLOOKUP(A118,'Aux - pivots1'!$A:$E,4,0)=0, "",VLOOKUP(A118,'Aux - pivots1'!$A:$E,4,0))</f>
        <v/>
      </c>
      <c r="L118" s="153" t="str">
        <f>IF(VLOOKUP(A118,'Aux - pivots1'!$A:$E,5,0)=0, "",VLOOKUP(A118,'Aux - pivots1'!$A:$E,5,0))</f>
        <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1927</v>
      </c>
      <c r="I119" s="143"/>
      <c r="J119" s="153">
        <f>IF(VLOOKUP(A119,'Aux - pivots1'!$A:$E,3,0)=0, "",VLOOKUP(A119,'Aux - pivots1'!$A:$E,3,0))</f>
        <v>45610</v>
      </c>
      <c r="K119" s="153" t="str">
        <f>IF(VLOOKUP(A119,'Aux - pivots1'!$A:$E,4,0)=0, "",VLOOKUP(A119,'Aux - pivots1'!$A:$E,4,0))</f>
        <v/>
      </c>
      <c r="L119" s="153" t="str">
        <f>IF(VLOOKUP(A119,'Aux - pivots1'!$A:$E,5,0)=0, "",VLOOKUP(A119,'Aux - pivots1'!$A:$E,5,0))</f>
        <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1927</v>
      </c>
      <c r="I122" s="143"/>
      <c r="J122" s="153">
        <f>IF(VLOOKUP(A122,'Aux - pivots1'!$A:$E,3,0)=0, "",VLOOKUP(A122,'Aux - pivots1'!$A:$E,3,0))</f>
        <v>45610</v>
      </c>
      <c r="K122" s="153" t="str">
        <f>IF(VLOOKUP(A122,'Aux - pivots1'!$A:$E,4,0)=0, "",VLOOKUP(A122,'Aux - pivots1'!$A:$E,4,0))</f>
        <v/>
      </c>
      <c r="L122" s="153" t="str">
        <f>IF(VLOOKUP(A122,'Aux - pivots1'!$A:$E,5,0)=0, "",VLOOKUP(A122,'Aux - pivots1'!$A:$E,5,0))</f>
        <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1927</v>
      </c>
      <c r="I124" s="143"/>
      <c r="J124" s="153">
        <f>IF(VLOOKUP(A124,'Aux - pivots1'!$A:$E,3,0)=0, "",VLOOKUP(A124,'Aux - pivots1'!$A:$E,3,0))</f>
        <v>45610</v>
      </c>
      <c r="K124" s="153" t="str">
        <f>IF(VLOOKUP(A124,'Aux - pivots1'!$A:$E,4,0)=0, "",VLOOKUP(A124,'Aux - pivots1'!$A:$E,4,0))</f>
        <v/>
      </c>
      <c r="L124" s="153" t="str">
        <f>IF(VLOOKUP(A124,'Aux - pivots1'!$A:$E,5,0)=0, "",VLOOKUP(A124,'Aux - pivots1'!$A:$E,5,0))</f>
        <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1927</v>
      </c>
      <c r="I125" s="143"/>
      <c r="J125" s="153">
        <f>IF(VLOOKUP(A125,'Aux - pivots1'!$A:$E,3,0)=0, "",VLOOKUP(A125,'Aux - pivots1'!$A:$E,3,0))</f>
        <v>45610</v>
      </c>
      <c r="K125" s="153" t="str">
        <f>IF(VLOOKUP(A125,'Aux - pivots1'!$A:$E,4,0)=0, "",VLOOKUP(A125,'Aux - pivots1'!$A:$E,4,0))</f>
        <v/>
      </c>
      <c r="L125" s="153" t="str">
        <f>IF(VLOOKUP(A125,'Aux - pivots1'!$A:$E,5,0)=0, "",VLOOKUP(A125,'Aux - pivots1'!$A:$E,5,0))</f>
        <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1927</v>
      </c>
      <c r="I127" s="143"/>
      <c r="J127" s="153">
        <f>IF(VLOOKUP(A127,'Aux - pivots1'!$A:$E,3,0)=0, "",VLOOKUP(A127,'Aux - pivots1'!$A:$E,3,0))</f>
        <v>45610</v>
      </c>
      <c r="K127" s="153" t="str">
        <f>IF(VLOOKUP(A127,'Aux - pivots1'!$A:$E,4,0)=0, "",VLOOKUP(A127,'Aux - pivots1'!$A:$E,4,0))</f>
        <v/>
      </c>
      <c r="L127" s="153" t="str">
        <f>IF(VLOOKUP(A127,'Aux - pivots1'!$A:$E,5,0)=0, "",VLOOKUP(A127,'Aux - pivots1'!$A:$E,5,0))</f>
        <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1927</v>
      </c>
      <c r="I129" s="143"/>
      <c r="J129" s="153">
        <f>IF(VLOOKUP(A129,'Aux - pivots1'!$A:$E,3,0)=0, "",VLOOKUP(A129,'Aux - pivots1'!$A:$E,3,0))</f>
        <v>45610</v>
      </c>
      <c r="K129" s="153" t="str">
        <f>IF(VLOOKUP(A129,'Aux - pivots1'!$A:$E,4,0)=0, "",VLOOKUP(A129,'Aux - pivots1'!$A:$E,4,0))</f>
        <v/>
      </c>
      <c r="L129" s="153" t="str">
        <f>IF(VLOOKUP(A129,'Aux - pivots1'!$A:$E,5,0)=0, "",VLOOKUP(A129,'Aux - pivots1'!$A:$E,5,0))</f>
        <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1927</v>
      </c>
      <c r="I141" s="143"/>
      <c r="J141" s="153">
        <f>IF(VLOOKUP(A141,'Aux - pivots1'!$A:$E,3,0)=0, "",VLOOKUP(A141,'Aux - pivots1'!$A:$E,3,0))</f>
        <v>45610</v>
      </c>
      <c r="K141" s="153" t="str">
        <f>IF(VLOOKUP(A141,'Aux - pivots1'!$A:$E,4,0)=0, "",VLOOKUP(A141,'Aux - pivots1'!$A:$E,4,0))</f>
        <v/>
      </c>
      <c r="L141" s="153" t="str">
        <f>IF(VLOOKUP(A141,'Aux - pivots1'!$A:$E,5,0)=0, "",VLOOKUP(A141,'Aux - pivots1'!$A:$E,5,0))</f>
        <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1927</v>
      </c>
      <c r="I150" s="143"/>
      <c r="J150" s="153">
        <f>IF(VLOOKUP(A150,'Aux - pivots1'!$A:$E,3,0)=0, "",VLOOKUP(A150,'Aux - pivots1'!$A:$E,3,0))</f>
        <v>45610</v>
      </c>
      <c r="K150" s="153" t="str">
        <f>IF(VLOOKUP(A150,'Aux - pivots1'!$A:$E,4,0)=0, "",VLOOKUP(A150,'Aux - pivots1'!$A:$E,4,0))</f>
        <v/>
      </c>
      <c r="L150" s="153" t="str">
        <f>IF(VLOOKUP(A150,'Aux - pivots1'!$A:$E,5,0)=0, "",VLOOKUP(A150,'Aux - pivots1'!$A:$E,5,0))</f>
        <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1927</v>
      </c>
      <c r="I155" s="143"/>
      <c r="J155" s="153">
        <f>IF(VLOOKUP(A155,'Aux - pivots1'!$A:$E,3,0)=0, "",VLOOKUP(A155,'Aux - pivots1'!$A:$E,3,0))</f>
        <v>45610</v>
      </c>
      <c r="K155" s="153" t="str">
        <f>IF(VLOOKUP(A155,'Aux - pivots1'!$A:$E,4,0)=0, "",VLOOKUP(A155,'Aux - pivots1'!$A:$E,4,0))</f>
        <v/>
      </c>
      <c r="L155" s="153" t="str">
        <f>IF(VLOOKUP(A155,'Aux - pivots1'!$A:$E,5,0)=0, "",VLOOKUP(A155,'Aux - pivots1'!$A:$E,5,0))</f>
        <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1927</v>
      </c>
      <c r="I159" s="143"/>
      <c r="J159" s="153">
        <f>IF(VLOOKUP(A159,'Aux - pivots1'!$A:$E,3,0)=0, "",VLOOKUP(A159,'Aux - pivots1'!$A:$E,3,0))</f>
        <v>45610</v>
      </c>
      <c r="K159" s="153" t="str">
        <f>IF(VLOOKUP(A159,'Aux - pivots1'!$A:$E,4,0)=0, "",VLOOKUP(A159,'Aux - pivots1'!$A:$E,4,0))</f>
        <v/>
      </c>
      <c r="L159" s="153" t="str">
        <f>IF(VLOOKUP(A159,'Aux - pivots1'!$A:$E,5,0)=0, "",VLOOKUP(A159,'Aux - pivots1'!$A:$E,5,0))</f>
        <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1927</v>
      </c>
      <c r="I174" s="143"/>
      <c r="J174" s="153">
        <f>IF(VLOOKUP(A174,'Aux - pivots1'!$A:$E,3,0)=0, "",VLOOKUP(A174,'Aux - pivots1'!$A:$E,3,0))</f>
        <v>45610</v>
      </c>
      <c r="K174" s="153" t="str">
        <f>IF(VLOOKUP(A174,'Aux - pivots1'!$A:$E,4,0)=0, "",VLOOKUP(A174,'Aux - pivots1'!$A:$E,4,0))</f>
        <v/>
      </c>
      <c r="L174" s="153" t="str">
        <f>IF(VLOOKUP(A174,'Aux - pivots1'!$A:$E,5,0)=0, "",VLOOKUP(A174,'Aux - pivots1'!$A:$E,5,0))</f>
        <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1927</v>
      </c>
      <c r="I175" s="143"/>
      <c r="J175" s="153">
        <f>IF(VLOOKUP(A175,'Aux - pivots1'!$A:$E,3,0)=0, "",VLOOKUP(A175,'Aux - pivots1'!$A:$E,3,0))</f>
        <v>45610</v>
      </c>
      <c r="K175" s="153" t="str">
        <f>IF(VLOOKUP(A175,'Aux - pivots1'!$A:$E,4,0)=0, "",VLOOKUP(A175,'Aux - pivots1'!$A:$E,4,0))</f>
        <v/>
      </c>
      <c r="L175" s="153" t="str">
        <f>IF(VLOOKUP(A175,'Aux - pivots1'!$A:$E,5,0)=0, "",VLOOKUP(A175,'Aux - pivots1'!$A:$E,5,0))</f>
        <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1927</v>
      </c>
      <c r="I176" s="143"/>
      <c r="J176" s="153">
        <f>IF(VLOOKUP(A176,'Aux - pivots1'!$A:$E,3,0)=0, "",VLOOKUP(A176,'Aux - pivots1'!$A:$E,3,0))</f>
        <v>45610</v>
      </c>
      <c r="K176" s="153" t="str">
        <f>IF(VLOOKUP(A176,'Aux - pivots1'!$A:$E,4,0)=0, "",VLOOKUP(A176,'Aux - pivots1'!$A:$E,4,0))</f>
        <v/>
      </c>
      <c r="L176" s="153" t="str">
        <f>IF(VLOOKUP(A176,'Aux - pivots1'!$A:$E,5,0)=0, "",VLOOKUP(A176,'Aux - pivots1'!$A:$E,5,0))</f>
        <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1927</v>
      </c>
      <c r="I177" s="143"/>
      <c r="J177" s="153">
        <f>IF(VLOOKUP(A177,'Aux - pivots1'!$A:$E,3,0)=0, "",VLOOKUP(A177,'Aux - pivots1'!$A:$E,3,0))</f>
        <v>45610</v>
      </c>
      <c r="K177" s="153" t="str">
        <f>IF(VLOOKUP(A177,'Aux - pivots1'!$A:$E,4,0)=0, "",VLOOKUP(A177,'Aux - pivots1'!$A:$E,4,0))</f>
        <v/>
      </c>
      <c r="L177" s="153" t="str">
        <f>IF(VLOOKUP(A177,'Aux - pivots1'!$A:$E,5,0)=0, "",VLOOKUP(A177,'Aux - pivots1'!$A:$E,5,0))</f>
        <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1927</v>
      </c>
      <c r="I178" s="143"/>
      <c r="J178" s="153">
        <f>IF(VLOOKUP(A178,'Aux - pivots1'!$A:$E,3,0)=0, "",VLOOKUP(A178,'Aux - pivots1'!$A:$E,3,0))</f>
        <v>45610</v>
      </c>
      <c r="K178" s="153" t="str">
        <f>IF(VLOOKUP(A178,'Aux - pivots1'!$A:$E,4,0)=0, "",VLOOKUP(A178,'Aux - pivots1'!$A:$E,4,0))</f>
        <v/>
      </c>
      <c r="L178" s="153" t="str">
        <f>IF(VLOOKUP(A178,'Aux - pivots1'!$A:$E,5,0)=0, "",VLOOKUP(A178,'Aux - pivots1'!$A:$E,5,0))</f>
        <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1927</v>
      </c>
      <c r="I179" s="143"/>
      <c r="J179" s="153">
        <f>IF(VLOOKUP(A179,'Aux - pivots1'!$A:$E,3,0)=0, "",VLOOKUP(A179,'Aux - pivots1'!$A:$E,3,0))</f>
        <v>45610</v>
      </c>
      <c r="K179" s="153" t="str">
        <f>IF(VLOOKUP(A179,'Aux - pivots1'!$A:$E,4,0)=0, "",VLOOKUP(A179,'Aux - pivots1'!$A:$E,4,0))</f>
        <v/>
      </c>
      <c r="L179" s="153" t="str">
        <f>IF(VLOOKUP(A179,'Aux - pivots1'!$A:$E,5,0)=0, "",VLOOKUP(A179,'Aux - pivots1'!$A:$E,5,0))</f>
        <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1927</v>
      </c>
      <c r="I180" s="143"/>
      <c r="J180" s="153">
        <f>IF(VLOOKUP(A180,'Aux - pivots1'!$A:$E,3,0)=0, "",VLOOKUP(A180,'Aux - pivots1'!$A:$E,3,0))</f>
        <v>45610</v>
      </c>
      <c r="K180" s="153" t="str">
        <f>IF(VLOOKUP(A180,'Aux - pivots1'!$A:$E,4,0)=0, "",VLOOKUP(A180,'Aux - pivots1'!$A:$E,4,0))</f>
        <v/>
      </c>
      <c r="L180" s="153" t="str">
        <f>IF(VLOOKUP(A180,'Aux - pivots1'!$A:$E,5,0)=0, "",VLOOKUP(A180,'Aux - pivots1'!$A:$E,5,0))</f>
        <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2.1 Em Teste</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3. Pendente de outros desenvolvimentos</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1958</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1958</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1959</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1959</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1959</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1959</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1959</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1959</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1959</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1959</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1959</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1959</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1959</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1959</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1959</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1959</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1959</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1958</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1958</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1927</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1449.3287500000006</v>
      </c>
      <c r="L24" s="186">
        <f>L25+L40+L204+L371+L456</f>
        <v>184</v>
      </c>
      <c r="M24" s="181">
        <f>((M25*J25)+(M40*J40)+(M204*J204)+(M371*J371)+(M456*J456))/J24</f>
        <v>0.57885304659498205</v>
      </c>
      <c r="N24" s="181">
        <f>((N25*L25)+(N40*L40)+(N204*L204)+(N371*L371)+(N456*L456))/L24</f>
        <v>0.71955025204788914</v>
      </c>
      <c r="O24" s="181">
        <f t="shared" ref="O24:O87" si="15">N24-M24</f>
        <v>0.14069720545290709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329.62499999999994</v>
      </c>
      <c r="L371" s="189">
        <f>ROUNDUP(K371/8,0)</f>
        <v>42</v>
      </c>
      <c r="M371" s="188">
        <f>SUMIFS(R371:ES371,$R$9:$ES$9,"S")/J371</f>
        <v>0.32500000000000001</v>
      </c>
      <c r="N371" s="188">
        <f>IFERROR(L371/J371,0)-15%</f>
        <v>0.27</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36.624999999999993</v>
      </c>
      <c r="L455" s="190">
        <f>K455/8</f>
        <v>4.5781249999999991</v>
      </c>
      <c r="M455" s="184"/>
      <c r="N455" s="184">
        <f t="shared" si="72"/>
        <v>0.41390026839949073</v>
      </c>
      <c r="O455" s="184">
        <f t="shared" si="67"/>
        <v>0.41390026839949073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175.4656249999997</v>
      </c>
      <c r="L456" s="189">
        <f>ROUNDUP(K456/8,0)</f>
        <v>22</v>
      </c>
      <c r="M456" s="188">
        <f>SUMIFS(R456:ES456,$R$9:$ES$9,"S")/J456</f>
        <v>6.25E-2</v>
      </c>
      <c r="N456" s="188">
        <f>IFERROR(L456/J456,0)</f>
        <v>0.45833333333333331</v>
      </c>
      <c r="O456" s="188">
        <f t="shared" si="67"/>
        <v>0.39583333333333331</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1958</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1958</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1959</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1959</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1959</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1959</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1959</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1959</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1959</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1959</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1959</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1959</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1959</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1959</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1959</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1959</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1959</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1958</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1958</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19.040624999999963</v>
      </c>
      <c r="L592" s="182">
        <f>K592/8</f>
        <v>2.3800781249999954</v>
      </c>
      <c r="M592" s="184"/>
      <c r="N592" s="184">
        <f t="shared" si="82"/>
        <v>0.47438492681407374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218.85</v>
      </c>
      <c r="M594" s="181">
        <f>((M24*J24)+(M19*J19)+(M14*J14))/J594</f>
        <v>0.62261146496815289</v>
      </c>
      <c r="N594" s="181">
        <f>((N24*L24)+(N19*L19)+(N14*L14))/L594</f>
        <v>0.76353094072109495</v>
      </c>
      <c r="O594" s="181">
        <f t="shared" ref="O594" si="85">N594-M594</f>
        <v>0.14091947575294206</v>
      </c>
      <c r="P594" s="183" t="s">
        <v>25</v>
      </c>
    </row>
    <row r="595" spans="2:51">
      <c r="O595"/>
    </row>
    <row r="596" spans="2:51"/>
  </sheetData>
  <conditionalFormatting sqref="O14:O17 O19:O22 O594">
    <cfRule type="cellIs" dxfId="135" priority="23" operator="lessThan">
      <formula>0</formula>
    </cfRule>
    <cfRule type="cellIs" dxfId="134" priority="24" operator="greaterThanOrEqual">
      <formula>0</formula>
    </cfRule>
  </conditionalFormatting>
  <conditionalFormatting sqref="O24:O592">
    <cfRule type="cellIs" dxfId="133" priority="1" operator="lessThan">
      <formula>0</formula>
    </cfRule>
    <cfRule type="cellIs" dxfId="132" priority="2" operator="greaterThanOrEqual">
      <formula>0</formula>
    </cfRule>
  </conditionalFormatting>
  <conditionalFormatting sqref="Q15:Q17">
    <cfRule type="cellIs" dxfId="131" priority="50" operator="notEqual">
      <formula>0</formula>
    </cfRule>
  </conditionalFormatting>
  <conditionalFormatting sqref="Q20:Q22">
    <cfRule type="cellIs" dxfId="130" priority="42" operator="notEqual">
      <formula>0</formula>
    </cfRule>
  </conditionalFormatting>
  <conditionalFormatting sqref="Q25:Q456">
    <cfRule type="cellIs" dxfId="129" priority="5" operator="notEqual">
      <formula>0</formula>
    </cfRule>
  </conditionalFormatting>
  <conditionalFormatting sqref="R5:R6 S6:ES6">
    <cfRule type="cellIs" dxfId="128" priority="51" operator="notEqual">
      <formula>0</formula>
    </cfRule>
  </conditionalFormatting>
  <conditionalFormatting sqref="R15:ES17 R20:ES22 R25:ES25">
    <cfRule type="cellIs" dxfId="127" priority="49" operator="greaterThan">
      <formula>0</formula>
    </cfRule>
  </conditionalFormatting>
  <conditionalFormatting sqref="R40:ES40">
    <cfRule type="cellIs" dxfId="126" priority="47" operator="greaterThan">
      <formula>0</formula>
    </cfRule>
  </conditionalFormatting>
  <conditionalFormatting sqref="R204:ES204">
    <cfRule type="cellIs" dxfId="125" priority="46" operator="greaterThan">
      <formula>0</formula>
    </cfRule>
  </conditionalFormatting>
  <conditionalFormatting sqref="R371:ES371">
    <cfRule type="cellIs" dxfId="124" priority="45" operator="greaterThan">
      <formula>0</formula>
    </cfRule>
  </conditionalFormatting>
  <conditionalFormatting sqref="R456:ES456">
    <cfRule type="cellIs" dxfId="12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7">
        <v>7</v>
      </c>
      <c r="C4" s="175">
        <v>45510</v>
      </c>
      <c r="D4" s="175">
        <v>45624</v>
      </c>
      <c r="E4" s="287"/>
    </row>
    <row r="5" spans="1:5">
      <c r="A5" t="s">
        <v>680</v>
      </c>
      <c r="B5" s="287">
        <v>7</v>
      </c>
      <c r="C5" s="175">
        <v>45510</v>
      </c>
      <c r="D5" s="175">
        <v>45624</v>
      </c>
      <c r="E5" s="287"/>
    </row>
    <row r="6" spans="1:5">
      <c r="A6" t="s">
        <v>681</v>
      </c>
      <c r="B6" s="287">
        <v>7</v>
      </c>
      <c r="C6" s="175">
        <v>45510</v>
      </c>
      <c r="D6" s="175">
        <v>45624</v>
      </c>
      <c r="E6" s="287"/>
    </row>
    <row r="7" spans="1:5">
      <c r="A7" t="s">
        <v>682</v>
      </c>
      <c r="B7" s="287">
        <v>7</v>
      </c>
      <c r="C7" s="175">
        <v>45510</v>
      </c>
      <c r="D7" s="175">
        <v>45624</v>
      </c>
      <c r="E7" s="287"/>
    </row>
    <row r="8" spans="1:5">
      <c r="A8" t="s">
        <v>683</v>
      </c>
      <c r="B8" s="287">
        <v>7</v>
      </c>
      <c r="C8" s="175">
        <v>45510</v>
      </c>
      <c r="D8" s="175">
        <v>45624</v>
      </c>
      <c r="E8" s="287"/>
    </row>
    <row r="9" spans="1:5">
      <c r="A9" t="s">
        <v>684</v>
      </c>
      <c r="B9" s="287">
        <v>7</v>
      </c>
      <c r="C9" s="175">
        <v>45510</v>
      </c>
      <c r="D9" s="175">
        <v>45624</v>
      </c>
      <c r="E9" s="287"/>
    </row>
    <row r="10" spans="1:5">
      <c r="A10" t="s">
        <v>685</v>
      </c>
      <c r="B10" s="287">
        <v>7</v>
      </c>
      <c r="C10" s="175">
        <v>45510</v>
      </c>
      <c r="D10" s="175">
        <v>45624</v>
      </c>
      <c r="E10" s="287"/>
    </row>
    <row r="11" spans="1:5">
      <c r="A11" t="s">
        <v>686</v>
      </c>
      <c r="B11" s="287">
        <v>7</v>
      </c>
      <c r="C11" s="175">
        <v>45510</v>
      </c>
      <c r="D11" s="175">
        <v>45624</v>
      </c>
      <c r="E11" s="287"/>
    </row>
    <row r="12" spans="1:5">
      <c r="A12" t="s">
        <v>687</v>
      </c>
      <c r="B12" s="287">
        <v>7</v>
      </c>
      <c r="C12" s="175">
        <v>45510</v>
      </c>
      <c r="D12" s="175">
        <v>45624</v>
      </c>
      <c r="E12" s="287"/>
    </row>
    <row r="13" spans="1:5">
      <c r="A13" t="s">
        <v>688</v>
      </c>
      <c r="B13" s="287">
        <v>7</v>
      </c>
      <c r="C13" s="175">
        <v>45510</v>
      </c>
      <c r="D13" s="175">
        <v>45624</v>
      </c>
      <c r="E13" s="287"/>
    </row>
    <row r="14" spans="1:5">
      <c r="A14" t="s">
        <v>689</v>
      </c>
      <c r="B14" s="287">
        <v>7</v>
      </c>
      <c r="C14" s="175">
        <v>45510</v>
      </c>
      <c r="D14" s="175">
        <v>45624</v>
      </c>
      <c r="E14" s="287"/>
    </row>
    <row r="15" spans="1:5">
      <c r="A15" t="s">
        <v>690</v>
      </c>
      <c r="B15" s="287">
        <v>7</v>
      </c>
      <c r="C15" s="175">
        <v>45510</v>
      </c>
      <c r="D15" s="175">
        <v>45624</v>
      </c>
      <c r="E15" s="287"/>
    </row>
    <row r="16" spans="1:5">
      <c r="A16" t="s">
        <v>691</v>
      </c>
      <c r="B16" s="287">
        <v>7</v>
      </c>
      <c r="C16" s="175">
        <v>45510</v>
      </c>
      <c r="D16" s="175">
        <v>45624</v>
      </c>
      <c r="E16" s="287"/>
    </row>
    <row r="17" spans="1:5">
      <c r="A17" t="s">
        <v>692</v>
      </c>
      <c r="B17" s="287">
        <v>1</v>
      </c>
      <c r="C17" s="287"/>
      <c r="D17" s="287"/>
      <c r="E17" s="287"/>
    </row>
    <row r="18" spans="1:5">
      <c r="A18" t="s">
        <v>693</v>
      </c>
      <c r="B18" s="287">
        <v>1</v>
      </c>
      <c r="C18" s="287"/>
      <c r="D18" s="287"/>
      <c r="E18" s="287"/>
    </row>
    <row r="19" spans="1:5">
      <c r="A19" t="s">
        <v>694</v>
      </c>
      <c r="B19" s="287">
        <v>1</v>
      </c>
      <c r="C19" s="287"/>
      <c r="D19" s="287"/>
      <c r="E19" s="287"/>
    </row>
    <row r="20" spans="1:5">
      <c r="A20" t="s">
        <v>695</v>
      </c>
      <c r="B20" s="287">
        <v>1</v>
      </c>
      <c r="C20" s="287"/>
      <c r="D20" s="287"/>
      <c r="E20" s="287"/>
    </row>
    <row r="21" spans="1:5">
      <c r="A21" t="s">
        <v>696</v>
      </c>
      <c r="B21" s="287">
        <v>1</v>
      </c>
      <c r="C21" s="287"/>
      <c r="D21" s="287"/>
      <c r="E21" s="287"/>
    </row>
    <row r="22" spans="1:5">
      <c r="A22" t="s">
        <v>697</v>
      </c>
      <c r="B22" s="287">
        <v>1</v>
      </c>
      <c r="C22" s="287"/>
      <c r="D22" s="287"/>
      <c r="E22" s="287"/>
    </row>
    <row r="23" spans="1:5">
      <c r="A23" t="s">
        <v>698</v>
      </c>
      <c r="B23" s="287">
        <v>1</v>
      </c>
      <c r="C23" s="287"/>
      <c r="D23" s="287"/>
      <c r="E23" s="287"/>
    </row>
    <row r="24" spans="1:5">
      <c r="A24" t="s">
        <v>699</v>
      </c>
      <c r="B24" s="287">
        <v>1</v>
      </c>
      <c r="C24" s="287"/>
      <c r="D24" s="287"/>
      <c r="E24" s="287"/>
    </row>
    <row r="25" spans="1:5">
      <c r="A25" t="s">
        <v>700</v>
      </c>
      <c r="B25" s="287">
        <v>2</v>
      </c>
      <c r="C25" s="287"/>
      <c r="D25" s="287"/>
      <c r="E25" s="287"/>
    </row>
    <row r="26" spans="1:5">
      <c r="A26" t="s">
        <v>701</v>
      </c>
      <c r="B26" s="287">
        <v>2</v>
      </c>
      <c r="C26" s="287"/>
      <c r="D26" s="287"/>
      <c r="E26" s="287"/>
    </row>
    <row r="27" spans="1:5">
      <c r="A27" t="s">
        <v>702</v>
      </c>
      <c r="B27" s="287">
        <v>1</v>
      </c>
      <c r="C27" s="287"/>
      <c r="D27" s="287"/>
      <c r="E27" s="287"/>
    </row>
    <row r="28" spans="1:5">
      <c r="A28" t="s">
        <v>703</v>
      </c>
      <c r="B28" s="287">
        <v>2</v>
      </c>
      <c r="C28" s="287"/>
      <c r="D28" s="287"/>
      <c r="E28" s="287"/>
    </row>
    <row r="29" spans="1:5">
      <c r="A29" t="s">
        <v>704</v>
      </c>
      <c r="B29" s="287">
        <v>1</v>
      </c>
      <c r="C29" s="287"/>
      <c r="D29" s="287"/>
      <c r="E29" s="287"/>
    </row>
    <row r="30" spans="1:5">
      <c r="A30" t="s">
        <v>705</v>
      </c>
      <c r="B30" s="287">
        <v>1</v>
      </c>
      <c r="C30" s="287"/>
      <c r="D30" s="287"/>
      <c r="E30" s="287"/>
    </row>
    <row r="31" spans="1:5">
      <c r="A31" t="s">
        <v>706</v>
      </c>
      <c r="B31" s="287">
        <v>1</v>
      </c>
      <c r="C31" s="287"/>
      <c r="D31" s="287"/>
      <c r="E31" s="287"/>
    </row>
    <row r="32" spans="1:5">
      <c r="A32" t="s">
        <v>707</v>
      </c>
      <c r="B32" s="287">
        <v>1</v>
      </c>
      <c r="C32" s="287"/>
      <c r="D32" s="287"/>
      <c r="E32" s="287"/>
    </row>
    <row r="33" spans="1:5">
      <c r="A33" t="s">
        <v>708</v>
      </c>
      <c r="B33" s="287">
        <v>1</v>
      </c>
      <c r="C33" s="287"/>
      <c r="D33" s="287"/>
      <c r="E33" s="287"/>
    </row>
    <row r="34" spans="1:5">
      <c r="A34" t="s">
        <v>709</v>
      </c>
      <c r="B34" s="287">
        <v>1</v>
      </c>
      <c r="C34" s="287"/>
      <c r="D34" s="287"/>
      <c r="E34" s="287"/>
    </row>
    <row r="35" spans="1:5">
      <c r="A35" t="s">
        <v>710</v>
      </c>
      <c r="B35" s="287">
        <v>1</v>
      </c>
      <c r="C35" s="175">
        <v>45583</v>
      </c>
      <c r="D35" s="175">
        <v>45589</v>
      </c>
      <c r="E35" s="175">
        <v>45589</v>
      </c>
    </row>
    <row r="36" spans="1:5">
      <c r="A36" t="s">
        <v>711</v>
      </c>
      <c r="B36" s="287">
        <v>2</v>
      </c>
      <c r="C36" s="175">
        <v>45593</v>
      </c>
      <c r="D36" s="175">
        <v>45611</v>
      </c>
      <c r="E36" s="175">
        <v>374329</v>
      </c>
    </row>
    <row r="37" spans="1:5">
      <c r="A37" t="s">
        <v>712</v>
      </c>
      <c r="B37" s="287">
        <v>2</v>
      </c>
      <c r="C37" s="175">
        <v>45593</v>
      </c>
      <c r="D37" s="175">
        <v>45611</v>
      </c>
      <c r="E37" s="175">
        <v>374329</v>
      </c>
    </row>
    <row r="38" spans="1:5">
      <c r="A38" t="s">
        <v>713</v>
      </c>
      <c r="B38" s="287">
        <v>2</v>
      </c>
      <c r="C38" s="175">
        <v>45593</v>
      </c>
      <c r="D38" s="175">
        <v>45611</v>
      </c>
      <c r="E38" s="175">
        <v>374329</v>
      </c>
    </row>
    <row r="39" spans="1:5">
      <c r="A39" t="s">
        <v>714</v>
      </c>
      <c r="B39" s="287">
        <v>1</v>
      </c>
      <c r="C39" s="287"/>
      <c r="D39" s="287"/>
      <c r="E39" s="287"/>
    </row>
    <row r="40" spans="1:5">
      <c r="A40" t="s">
        <v>715</v>
      </c>
      <c r="B40" s="287">
        <v>1</v>
      </c>
      <c r="C40" s="287"/>
      <c r="D40" s="287"/>
      <c r="E40" s="287"/>
    </row>
    <row r="41" spans="1:5">
      <c r="A41" t="s">
        <v>716</v>
      </c>
      <c r="B41" s="287">
        <v>1</v>
      </c>
      <c r="C41" s="287"/>
      <c r="D41" s="287"/>
      <c r="E41" s="287"/>
    </row>
    <row r="42" spans="1:5">
      <c r="A42" t="s">
        <v>717</v>
      </c>
      <c r="B42" s="287">
        <v>7</v>
      </c>
      <c r="C42" s="175">
        <v>45595</v>
      </c>
      <c r="D42" s="175">
        <v>374342</v>
      </c>
      <c r="E42" s="287"/>
    </row>
    <row r="43" spans="1:5">
      <c r="A43" t="s">
        <v>718</v>
      </c>
      <c r="B43" s="287">
        <v>2</v>
      </c>
      <c r="C43" s="175">
        <v>45595</v>
      </c>
      <c r="D43" s="175">
        <v>374329</v>
      </c>
      <c r="E43" s="175">
        <v>374329</v>
      </c>
    </row>
    <row r="44" spans="1:5">
      <c r="A44" t="s">
        <v>719</v>
      </c>
      <c r="B44" s="287">
        <v>2</v>
      </c>
      <c r="C44" s="175">
        <v>45593</v>
      </c>
      <c r="D44" s="175">
        <v>45611</v>
      </c>
      <c r="E44" s="175">
        <v>374329</v>
      </c>
    </row>
    <row r="45" spans="1:5">
      <c r="A45" t="s">
        <v>720</v>
      </c>
      <c r="B45" s="287">
        <v>1</v>
      </c>
      <c r="C45" s="287"/>
      <c r="D45" s="287"/>
      <c r="E45" s="287"/>
    </row>
    <row r="46" spans="1:5">
      <c r="A46" t="s">
        <v>721</v>
      </c>
      <c r="B46" s="287">
        <v>1</v>
      </c>
      <c r="C46" s="287"/>
      <c r="D46" s="287"/>
      <c r="E46" s="287"/>
    </row>
    <row r="47" spans="1:5">
      <c r="A47" t="s">
        <v>722</v>
      </c>
      <c r="B47" s="287">
        <v>1</v>
      </c>
      <c r="C47" s="287"/>
      <c r="D47" s="287"/>
      <c r="E47" s="287"/>
    </row>
    <row r="48" spans="1:5">
      <c r="A48" t="s">
        <v>723</v>
      </c>
      <c r="B48" s="287">
        <v>4</v>
      </c>
      <c r="C48" s="287"/>
      <c r="D48" s="175">
        <v>45621</v>
      </c>
      <c r="E48" s="175">
        <v>45596</v>
      </c>
    </row>
    <row r="49" spans="1:5">
      <c r="A49" t="s">
        <v>724</v>
      </c>
      <c r="B49" s="287">
        <v>4</v>
      </c>
      <c r="C49" s="287"/>
      <c r="D49" s="175">
        <v>45621</v>
      </c>
      <c r="E49" s="175">
        <v>45596</v>
      </c>
    </row>
    <row r="50" spans="1:5">
      <c r="A50" t="s">
        <v>725</v>
      </c>
      <c r="B50" s="287">
        <v>4</v>
      </c>
      <c r="C50" s="287"/>
      <c r="D50" s="175">
        <v>45621</v>
      </c>
      <c r="E50" s="175">
        <v>45596</v>
      </c>
    </row>
    <row r="51" spans="1:5">
      <c r="A51" t="s">
        <v>726</v>
      </c>
      <c r="B51" s="287">
        <v>1</v>
      </c>
      <c r="C51" s="287"/>
      <c r="D51" s="287"/>
      <c r="E51" s="287"/>
    </row>
    <row r="52" spans="1:5">
      <c r="A52" t="s">
        <v>727</v>
      </c>
      <c r="B52" s="287">
        <v>1</v>
      </c>
      <c r="C52" s="287"/>
      <c r="D52" s="287"/>
      <c r="E52" s="287"/>
    </row>
    <row r="53" spans="1:5">
      <c r="A53" t="s">
        <v>728</v>
      </c>
      <c r="B53" s="287">
        <v>1</v>
      </c>
      <c r="C53" s="287"/>
      <c r="D53" s="287"/>
      <c r="E53" s="287"/>
    </row>
    <row r="54" spans="1:5">
      <c r="A54" t="s">
        <v>729</v>
      </c>
      <c r="B54" s="287">
        <v>1</v>
      </c>
      <c r="C54" s="287"/>
      <c r="D54" s="287"/>
      <c r="E54" s="287"/>
    </row>
    <row r="55" spans="1:5">
      <c r="A55" t="s">
        <v>730</v>
      </c>
      <c r="B55" s="287">
        <v>4</v>
      </c>
      <c r="C55" s="287"/>
      <c r="D55" s="175">
        <v>45614</v>
      </c>
      <c r="E55" s="175">
        <v>45596</v>
      </c>
    </row>
    <row r="56" spans="1:5">
      <c r="A56" t="s">
        <v>731</v>
      </c>
      <c r="B56" s="287">
        <v>4</v>
      </c>
      <c r="C56" s="287"/>
      <c r="D56" s="175">
        <v>45614</v>
      </c>
      <c r="E56" s="175">
        <v>45596</v>
      </c>
    </row>
    <row r="57" spans="1:5">
      <c r="A57" t="s">
        <v>732</v>
      </c>
      <c r="B57" s="287">
        <v>4</v>
      </c>
      <c r="C57" s="287"/>
      <c r="D57" s="175">
        <v>45614</v>
      </c>
      <c r="E57" s="175">
        <v>45596</v>
      </c>
    </row>
    <row r="58" spans="1:5">
      <c r="A58" t="s">
        <v>733</v>
      </c>
      <c r="B58" s="287">
        <v>4</v>
      </c>
      <c r="C58" s="287"/>
      <c r="D58" s="175">
        <v>45614</v>
      </c>
      <c r="E58" s="175">
        <v>45596</v>
      </c>
    </row>
    <row r="59" spans="1:5">
      <c r="A59" t="s">
        <v>734</v>
      </c>
      <c r="B59" s="287">
        <v>1</v>
      </c>
      <c r="C59" s="287"/>
      <c r="D59" s="287"/>
      <c r="E59" s="287"/>
    </row>
    <row r="60" spans="1:5">
      <c r="A60" t="s">
        <v>735</v>
      </c>
      <c r="B60" s="287">
        <v>1</v>
      </c>
      <c r="C60" s="287"/>
      <c r="D60" s="287"/>
      <c r="E60" s="287"/>
    </row>
    <row r="61" spans="1:5">
      <c r="A61" t="s">
        <v>736</v>
      </c>
      <c r="B61" s="287">
        <v>2</v>
      </c>
      <c r="C61" s="175">
        <v>45583</v>
      </c>
      <c r="D61" s="175">
        <v>45611</v>
      </c>
      <c r="E61" s="175">
        <v>45611</v>
      </c>
    </row>
    <row r="62" spans="1:5">
      <c r="A62" t="s">
        <v>737</v>
      </c>
      <c r="B62" s="287">
        <v>4</v>
      </c>
      <c r="C62" s="175">
        <v>45589</v>
      </c>
      <c r="D62" s="287"/>
      <c r="E62" s="175">
        <v>45596</v>
      </c>
    </row>
    <row r="63" spans="1:5">
      <c r="A63" t="s">
        <v>738</v>
      </c>
      <c r="B63" s="287">
        <v>4</v>
      </c>
      <c r="C63" s="175">
        <v>45589</v>
      </c>
      <c r="D63" s="287"/>
      <c r="E63" s="175">
        <v>45596</v>
      </c>
    </row>
    <row r="64" spans="1:5">
      <c r="A64" t="s">
        <v>739</v>
      </c>
      <c r="B64" s="287">
        <v>4</v>
      </c>
      <c r="C64" s="287"/>
      <c r="D64" s="175">
        <v>45614</v>
      </c>
      <c r="E64" s="175">
        <v>45596</v>
      </c>
    </row>
    <row r="65" spans="1:5">
      <c r="A65" t="s">
        <v>740</v>
      </c>
      <c r="B65" s="287">
        <v>4</v>
      </c>
      <c r="C65" s="175">
        <v>45589</v>
      </c>
      <c r="D65" s="287"/>
      <c r="E65" s="175">
        <v>45596</v>
      </c>
    </row>
    <row r="66" spans="1:5">
      <c r="A66" t="s">
        <v>741</v>
      </c>
      <c r="B66" s="287">
        <v>4</v>
      </c>
      <c r="C66" s="175">
        <v>45589</v>
      </c>
      <c r="D66" s="175">
        <v>45611</v>
      </c>
      <c r="E66" s="175">
        <v>45611</v>
      </c>
    </row>
    <row r="67" spans="1:5">
      <c r="A67" t="s">
        <v>742</v>
      </c>
      <c r="B67" s="287">
        <v>2</v>
      </c>
      <c r="C67" s="175">
        <v>45593</v>
      </c>
      <c r="D67" s="175">
        <v>45611</v>
      </c>
      <c r="E67" s="175">
        <v>45611</v>
      </c>
    </row>
    <row r="68" spans="1:5">
      <c r="A68" t="s">
        <v>743</v>
      </c>
      <c r="B68" s="287">
        <v>4</v>
      </c>
      <c r="C68" s="175">
        <v>45589</v>
      </c>
      <c r="D68" s="287"/>
      <c r="E68" s="175">
        <v>45596</v>
      </c>
    </row>
    <row r="69" spans="1:5">
      <c r="A69" t="s">
        <v>744</v>
      </c>
      <c r="B69" s="287">
        <v>4</v>
      </c>
      <c r="C69" s="175">
        <v>45589</v>
      </c>
      <c r="D69" s="287"/>
      <c r="E69" s="175">
        <v>45596</v>
      </c>
    </row>
    <row r="70" spans="1:5">
      <c r="A70" t="s">
        <v>745</v>
      </c>
      <c r="B70" s="287">
        <v>4</v>
      </c>
      <c r="C70" s="175">
        <v>45589</v>
      </c>
      <c r="D70" s="287"/>
      <c r="E70" s="175">
        <v>45596</v>
      </c>
    </row>
    <row r="71" spans="1:5">
      <c r="A71" t="s">
        <v>746</v>
      </c>
      <c r="B71" s="287">
        <v>1</v>
      </c>
      <c r="C71" s="287"/>
      <c r="D71" s="287"/>
      <c r="E71" s="287"/>
    </row>
    <row r="72" spans="1:5">
      <c r="A72" t="s">
        <v>747</v>
      </c>
      <c r="B72" s="287">
        <v>1</v>
      </c>
      <c r="C72" s="287"/>
      <c r="D72" s="287"/>
      <c r="E72" s="287"/>
    </row>
    <row r="73" spans="1:5">
      <c r="A73" t="s">
        <v>748</v>
      </c>
      <c r="B73" s="287">
        <v>2</v>
      </c>
      <c r="C73" s="175">
        <v>45593</v>
      </c>
      <c r="D73" s="175">
        <v>45611</v>
      </c>
      <c r="E73" s="175">
        <v>45611</v>
      </c>
    </row>
    <row r="74" spans="1:5">
      <c r="A74" t="s">
        <v>749</v>
      </c>
      <c r="B74" s="287">
        <v>2</v>
      </c>
      <c r="C74" s="175">
        <v>45589</v>
      </c>
      <c r="D74" s="287"/>
      <c r="E74" s="175">
        <v>45611</v>
      </c>
    </row>
    <row r="75" spans="1:5">
      <c r="A75" t="s">
        <v>750</v>
      </c>
      <c r="B75" s="287">
        <v>1</v>
      </c>
      <c r="C75" s="287"/>
      <c r="D75" s="287"/>
      <c r="E75" s="287"/>
    </row>
    <row r="76" spans="1:5">
      <c r="A76" t="s">
        <v>751</v>
      </c>
      <c r="B76" s="287">
        <v>4</v>
      </c>
      <c r="C76" s="175">
        <v>45583</v>
      </c>
      <c r="D76" s="287"/>
      <c r="E76" s="175">
        <v>45596</v>
      </c>
    </row>
    <row r="77" spans="1:5">
      <c r="A77" t="s">
        <v>752</v>
      </c>
      <c r="B77" s="287">
        <v>1</v>
      </c>
      <c r="C77" s="175">
        <v>45589</v>
      </c>
      <c r="D77" s="175">
        <v>45596</v>
      </c>
      <c r="E77" s="175">
        <v>45596</v>
      </c>
    </row>
    <row r="78" spans="1:5">
      <c r="A78" t="s">
        <v>753</v>
      </c>
      <c r="B78" s="287">
        <v>4</v>
      </c>
      <c r="C78" s="287"/>
      <c r="D78" s="175">
        <v>45611</v>
      </c>
      <c r="E78" s="175">
        <v>45611</v>
      </c>
    </row>
    <row r="79" spans="1:5">
      <c r="A79" t="s">
        <v>754</v>
      </c>
      <c r="B79" s="287">
        <v>4</v>
      </c>
      <c r="C79" s="287"/>
      <c r="D79" s="175">
        <v>45614</v>
      </c>
      <c r="E79" s="175">
        <v>45596</v>
      </c>
    </row>
    <row r="80" spans="1:5">
      <c r="A80" t="s">
        <v>755</v>
      </c>
      <c r="B80" s="287">
        <v>4</v>
      </c>
      <c r="C80" s="287"/>
      <c r="D80" s="175">
        <v>45614</v>
      </c>
      <c r="E80" s="175">
        <v>45596</v>
      </c>
    </row>
    <row r="81" spans="1:5">
      <c r="A81" t="s">
        <v>756</v>
      </c>
      <c r="B81" s="287">
        <v>4</v>
      </c>
      <c r="C81" s="287"/>
      <c r="D81" s="175">
        <v>45614</v>
      </c>
      <c r="E81" s="175">
        <v>45596</v>
      </c>
    </row>
    <row r="82" spans="1:5">
      <c r="A82" t="s">
        <v>757</v>
      </c>
      <c r="B82" s="287">
        <v>4</v>
      </c>
      <c r="C82" s="287"/>
      <c r="D82" s="175">
        <v>45614</v>
      </c>
      <c r="E82" s="175">
        <v>45596</v>
      </c>
    </row>
    <row r="83" spans="1:5">
      <c r="A83" t="s">
        <v>758</v>
      </c>
      <c r="B83" s="287">
        <v>4</v>
      </c>
      <c r="C83" s="287"/>
      <c r="D83" s="175">
        <v>45614</v>
      </c>
      <c r="E83" s="175">
        <v>45596</v>
      </c>
    </row>
    <row r="84" spans="1:5">
      <c r="A84" t="s">
        <v>759</v>
      </c>
      <c r="B84" s="287">
        <v>1</v>
      </c>
      <c r="C84" s="287"/>
      <c r="D84" s="287"/>
      <c r="E84" s="287"/>
    </row>
    <row r="85" spans="1:5">
      <c r="A85" t="s">
        <v>760</v>
      </c>
      <c r="B85" s="287">
        <v>7</v>
      </c>
      <c r="C85" s="175">
        <v>45593</v>
      </c>
      <c r="D85" s="175">
        <v>45624</v>
      </c>
      <c r="E85" s="287"/>
    </row>
    <row r="86" spans="1:5">
      <c r="A86" t="s">
        <v>761</v>
      </c>
      <c r="B86" s="287">
        <v>4</v>
      </c>
      <c r="C86" s="287"/>
      <c r="D86" s="175">
        <v>45614</v>
      </c>
      <c r="E86" s="175">
        <v>45596</v>
      </c>
    </row>
    <row r="87" spans="1:5">
      <c r="A87" t="s">
        <v>762</v>
      </c>
      <c r="B87" s="287">
        <v>4</v>
      </c>
      <c r="C87" s="175">
        <v>45583</v>
      </c>
      <c r="D87" s="175">
        <v>45614</v>
      </c>
      <c r="E87" s="175">
        <v>45596</v>
      </c>
    </row>
    <row r="88" spans="1:5">
      <c r="A88" t="s">
        <v>763</v>
      </c>
      <c r="B88" s="287">
        <v>4</v>
      </c>
      <c r="C88" s="287"/>
      <c r="D88" s="175">
        <v>45614</v>
      </c>
      <c r="E88" s="175">
        <v>45596</v>
      </c>
    </row>
    <row r="89" spans="1:5">
      <c r="A89" t="s">
        <v>764</v>
      </c>
      <c r="B89" s="287">
        <v>4</v>
      </c>
      <c r="C89" s="287"/>
      <c r="D89" s="175">
        <v>45614</v>
      </c>
      <c r="E89" s="175">
        <v>45596</v>
      </c>
    </row>
    <row r="90" spans="1:5">
      <c r="A90" t="s">
        <v>765</v>
      </c>
      <c r="B90" s="287">
        <v>1</v>
      </c>
      <c r="C90" s="287"/>
      <c r="D90" s="287"/>
      <c r="E90" s="287"/>
    </row>
    <row r="91" spans="1:5">
      <c r="A91" t="s">
        <v>766</v>
      </c>
      <c r="B91" s="287">
        <v>1</v>
      </c>
      <c r="C91" s="287"/>
      <c r="D91" s="287"/>
      <c r="E91" s="287"/>
    </row>
    <row r="92" spans="1:5">
      <c r="A92" t="s">
        <v>767</v>
      </c>
      <c r="B92" s="287">
        <v>2</v>
      </c>
      <c r="C92" s="287"/>
      <c r="D92" s="287"/>
      <c r="E92" s="175">
        <v>45611</v>
      </c>
    </row>
    <row r="93" spans="1:5">
      <c r="A93" t="s">
        <v>768</v>
      </c>
      <c r="B93" s="287">
        <v>2</v>
      </c>
      <c r="C93" s="287"/>
      <c r="D93" s="287"/>
      <c r="E93" s="175">
        <v>45611</v>
      </c>
    </row>
    <row r="94" spans="1:5">
      <c r="A94" t="s">
        <v>769</v>
      </c>
      <c r="B94" s="287">
        <v>2</v>
      </c>
      <c r="C94" s="287"/>
      <c r="D94" s="287"/>
      <c r="E94" s="175">
        <v>45611</v>
      </c>
    </row>
    <row r="95" spans="1:5">
      <c r="A95" t="s">
        <v>770</v>
      </c>
      <c r="B95" s="287">
        <v>2</v>
      </c>
      <c r="C95" s="175">
        <v>45583</v>
      </c>
      <c r="D95" s="175">
        <v>45596</v>
      </c>
      <c r="E95" s="175">
        <v>45596</v>
      </c>
    </row>
    <row r="96" spans="1:5">
      <c r="A96" t="s">
        <v>771</v>
      </c>
      <c r="B96" s="287">
        <v>2</v>
      </c>
      <c r="C96" s="175">
        <v>45583</v>
      </c>
      <c r="D96" s="175">
        <v>45596</v>
      </c>
      <c r="E96" s="175">
        <v>45596</v>
      </c>
    </row>
    <row r="97" spans="1:5">
      <c r="A97" t="s">
        <v>772</v>
      </c>
      <c r="B97" s="287">
        <v>4</v>
      </c>
      <c r="C97" s="175">
        <v>45583</v>
      </c>
      <c r="D97" s="175">
        <v>45596</v>
      </c>
      <c r="E97" s="175">
        <v>45596</v>
      </c>
    </row>
    <row r="98" spans="1:5">
      <c r="A98" t="s">
        <v>773</v>
      </c>
      <c r="B98" s="287">
        <v>4</v>
      </c>
      <c r="C98" s="175">
        <v>45583</v>
      </c>
      <c r="D98" s="175">
        <v>45596</v>
      </c>
      <c r="E98" s="175">
        <v>45596</v>
      </c>
    </row>
    <row r="99" spans="1:5">
      <c r="A99" t="s">
        <v>774</v>
      </c>
      <c r="B99" s="287">
        <v>7</v>
      </c>
      <c r="C99" s="175">
        <v>45593</v>
      </c>
      <c r="D99" s="175">
        <v>45624</v>
      </c>
      <c r="E99" s="287"/>
    </row>
    <row r="100" spans="1:5">
      <c r="A100" t="s">
        <v>775</v>
      </c>
      <c r="B100" s="287">
        <v>7</v>
      </c>
      <c r="C100" s="175">
        <v>45593</v>
      </c>
      <c r="D100" s="175">
        <v>45624</v>
      </c>
      <c r="E100" s="287"/>
    </row>
    <row r="101" spans="1:5">
      <c r="A101" t="s">
        <v>776</v>
      </c>
      <c r="B101" s="287">
        <v>7</v>
      </c>
      <c r="C101" s="175">
        <v>45593</v>
      </c>
      <c r="D101" s="175">
        <v>45624</v>
      </c>
      <c r="E101" s="287"/>
    </row>
    <row r="102" spans="1:5">
      <c r="A102" t="s">
        <v>777</v>
      </c>
      <c r="B102" s="287">
        <v>7</v>
      </c>
      <c r="C102" s="175">
        <v>45593</v>
      </c>
      <c r="D102" s="175">
        <v>45624</v>
      </c>
      <c r="E102" s="287"/>
    </row>
    <row r="103" spans="1:5">
      <c r="A103" t="s">
        <v>778</v>
      </c>
      <c r="B103" s="287">
        <v>2</v>
      </c>
      <c r="C103" s="287"/>
      <c r="D103" s="287"/>
      <c r="E103" s="175">
        <v>45611</v>
      </c>
    </row>
    <row r="104" spans="1:5">
      <c r="A104" t="s">
        <v>779</v>
      </c>
      <c r="B104" s="287">
        <v>2</v>
      </c>
      <c r="C104" s="287"/>
      <c r="D104" s="287"/>
      <c r="E104" s="175">
        <v>45611</v>
      </c>
    </row>
    <row r="105" spans="1:5">
      <c r="A105" t="s">
        <v>780</v>
      </c>
      <c r="B105" s="287">
        <v>2</v>
      </c>
      <c r="C105" s="287"/>
      <c r="D105" s="287"/>
      <c r="E105" s="175">
        <v>45611</v>
      </c>
    </row>
    <row r="106" spans="1:5">
      <c r="A106" t="s">
        <v>781</v>
      </c>
      <c r="B106" s="287">
        <v>4</v>
      </c>
      <c r="C106" s="175">
        <v>45595</v>
      </c>
      <c r="D106" s="175">
        <v>45611</v>
      </c>
      <c r="E106" s="175">
        <v>45611</v>
      </c>
    </row>
    <row r="107" spans="1:5">
      <c r="A107" t="s">
        <v>782</v>
      </c>
      <c r="B107" s="287">
        <v>2</v>
      </c>
      <c r="C107" s="175">
        <v>45589</v>
      </c>
      <c r="D107" s="175">
        <v>45611</v>
      </c>
      <c r="E107" s="175">
        <v>45611</v>
      </c>
    </row>
    <row r="108" spans="1:5">
      <c r="A108" t="s">
        <v>783</v>
      </c>
      <c r="B108" s="287">
        <v>7</v>
      </c>
      <c r="C108" s="175">
        <v>45589</v>
      </c>
      <c r="D108" s="175">
        <v>45624</v>
      </c>
      <c r="E108" s="287"/>
    </row>
    <row r="109" spans="1:5">
      <c r="A109" t="s">
        <v>784</v>
      </c>
      <c r="B109" s="287">
        <v>2</v>
      </c>
      <c r="C109" s="175">
        <v>45589</v>
      </c>
      <c r="D109" s="175">
        <v>45611</v>
      </c>
      <c r="E109" s="175">
        <v>45611</v>
      </c>
    </row>
    <row r="110" spans="1:5">
      <c r="A110" t="s">
        <v>785</v>
      </c>
      <c r="B110" s="287">
        <v>2</v>
      </c>
      <c r="C110" s="175">
        <v>45589</v>
      </c>
      <c r="D110" s="175">
        <v>45611</v>
      </c>
      <c r="E110" s="175">
        <v>45611</v>
      </c>
    </row>
    <row r="111" spans="1:5">
      <c r="A111" t="s">
        <v>786</v>
      </c>
      <c r="B111" s="287">
        <v>2</v>
      </c>
      <c r="C111" s="175">
        <v>45583</v>
      </c>
      <c r="D111" s="175">
        <v>45611</v>
      </c>
      <c r="E111" s="175">
        <v>45611</v>
      </c>
    </row>
    <row r="112" spans="1:5">
      <c r="A112" t="s">
        <v>787</v>
      </c>
      <c r="B112" s="287">
        <v>2</v>
      </c>
      <c r="C112" s="175">
        <v>45583</v>
      </c>
      <c r="D112" s="175">
        <v>45596</v>
      </c>
      <c r="E112" s="175">
        <v>45596</v>
      </c>
    </row>
    <row r="113" spans="1:5">
      <c r="A113" t="s">
        <v>788</v>
      </c>
      <c r="B113" s="287">
        <v>7</v>
      </c>
      <c r="C113" s="175">
        <v>45588</v>
      </c>
      <c r="D113" s="175">
        <v>45624</v>
      </c>
      <c r="E113" s="287"/>
    </row>
    <row r="114" spans="1:5">
      <c r="A114" t="s">
        <v>789</v>
      </c>
      <c r="B114" s="287">
        <v>1</v>
      </c>
      <c r="C114" s="287"/>
      <c r="D114" s="287"/>
      <c r="E114" s="287"/>
    </row>
    <row r="115" spans="1:5">
      <c r="A115" t="s">
        <v>790</v>
      </c>
      <c r="B115" s="287">
        <v>1</v>
      </c>
      <c r="C115" s="287"/>
      <c r="D115" s="287"/>
      <c r="E115" s="287"/>
    </row>
    <row r="116" spans="1:5">
      <c r="A116" t="s">
        <v>791</v>
      </c>
      <c r="B116" s="287">
        <v>1</v>
      </c>
      <c r="C116" s="287"/>
      <c r="D116" s="287"/>
      <c r="E116" s="287"/>
    </row>
    <row r="117" spans="1:5">
      <c r="A117" t="s">
        <v>792</v>
      </c>
      <c r="B117" s="287">
        <v>1</v>
      </c>
      <c r="C117" s="287"/>
      <c r="D117" s="287"/>
      <c r="E117" s="287"/>
    </row>
    <row r="118" spans="1:5">
      <c r="A118" t="s">
        <v>793</v>
      </c>
      <c r="B118" s="287">
        <v>1</v>
      </c>
      <c r="C118" s="287"/>
      <c r="D118" s="287"/>
      <c r="E118" s="287"/>
    </row>
    <row r="119" spans="1:5">
      <c r="A119" t="s">
        <v>794</v>
      </c>
      <c r="B119" s="287">
        <v>1</v>
      </c>
      <c r="C119" s="287"/>
      <c r="D119" s="287"/>
      <c r="E119" s="287"/>
    </row>
    <row r="120" spans="1:5">
      <c r="A120" t="s">
        <v>795</v>
      </c>
      <c r="B120" s="287">
        <v>1</v>
      </c>
      <c r="C120" s="287"/>
      <c r="D120" s="287"/>
      <c r="E120" s="287"/>
    </row>
    <row r="121" spans="1:5">
      <c r="A121" t="s">
        <v>796</v>
      </c>
      <c r="B121" s="287">
        <v>1</v>
      </c>
      <c r="C121" s="287"/>
      <c r="D121" s="287"/>
      <c r="E121" s="287"/>
    </row>
    <row r="122" spans="1:5">
      <c r="A122" t="s">
        <v>797</v>
      </c>
      <c r="B122" s="287">
        <v>1</v>
      </c>
      <c r="C122" s="287"/>
      <c r="D122" s="287"/>
      <c r="E122" s="287"/>
    </row>
    <row r="123" spans="1:5">
      <c r="A123" t="s">
        <v>798</v>
      </c>
      <c r="B123" s="287">
        <v>1</v>
      </c>
      <c r="C123" s="287"/>
      <c r="D123" s="287"/>
      <c r="E123" s="287"/>
    </row>
    <row r="124" spans="1:5">
      <c r="A124" t="s">
        <v>1983</v>
      </c>
      <c r="B124" s="287">
        <v>7</v>
      </c>
      <c r="C124" s="175">
        <v>45593</v>
      </c>
      <c r="D124" s="175">
        <v>45624</v>
      </c>
      <c r="E124" s="287"/>
    </row>
    <row r="125" spans="1:5">
      <c r="A125" t="s">
        <v>1984</v>
      </c>
      <c r="B125" s="287">
        <v>7</v>
      </c>
      <c r="C125" s="175">
        <v>45593</v>
      </c>
      <c r="D125" s="175">
        <v>45624</v>
      </c>
      <c r="E125" s="287"/>
    </row>
    <row r="126" spans="1:5">
      <c r="A126" t="s">
        <v>1985</v>
      </c>
      <c r="B126" s="287">
        <v>7</v>
      </c>
      <c r="C126" s="287"/>
      <c r="D126" s="175">
        <v>45624</v>
      </c>
      <c r="E126" s="287"/>
    </row>
    <row r="127" spans="1:5">
      <c r="A127" t="s">
        <v>1986</v>
      </c>
      <c r="B127" s="287">
        <v>7</v>
      </c>
      <c r="C127" s="175">
        <v>45593</v>
      </c>
      <c r="D127" s="175">
        <v>45624</v>
      </c>
      <c r="E127" s="287"/>
    </row>
    <row r="128" spans="1:5">
      <c r="A128" t="s">
        <v>799</v>
      </c>
      <c r="B128" s="287">
        <v>1</v>
      </c>
      <c r="C128" s="287"/>
      <c r="D128" s="287"/>
      <c r="E128" s="287"/>
    </row>
    <row r="129" spans="1:5">
      <c r="A129" t="s">
        <v>800</v>
      </c>
      <c r="B129" s="287">
        <v>1</v>
      </c>
      <c r="C129" s="287"/>
      <c r="D129" s="287"/>
      <c r="E129" s="287"/>
    </row>
    <row r="130" spans="1:5">
      <c r="A130" t="s">
        <v>801</v>
      </c>
      <c r="B130" s="287">
        <v>1</v>
      </c>
      <c r="C130" s="287"/>
      <c r="D130" s="287"/>
      <c r="E130" s="287"/>
    </row>
    <row r="131" spans="1:5">
      <c r="A131" t="s">
        <v>802</v>
      </c>
      <c r="B131" s="287">
        <v>1</v>
      </c>
      <c r="C131" s="287"/>
      <c r="D131" s="287"/>
      <c r="E131" s="287"/>
    </row>
    <row r="132" spans="1:5">
      <c r="A132" t="s">
        <v>803</v>
      </c>
      <c r="B132" s="287">
        <v>1</v>
      </c>
      <c r="C132" s="287"/>
      <c r="D132" s="287"/>
      <c r="E132" s="287"/>
    </row>
    <row r="133" spans="1:5">
      <c r="A133" t="s">
        <v>804</v>
      </c>
      <c r="B133" s="287">
        <v>1</v>
      </c>
      <c r="C133" s="287"/>
      <c r="D133" s="287"/>
      <c r="E133" s="287"/>
    </row>
    <row r="134" spans="1:5">
      <c r="A134" t="s">
        <v>805</v>
      </c>
      <c r="B134" s="287">
        <v>1</v>
      </c>
      <c r="C134" s="287"/>
      <c r="D134" s="287"/>
      <c r="E134" s="287"/>
    </row>
    <row r="135" spans="1:5">
      <c r="A135" t="s">
        <v>806</v>
      </c>
      <c r="B135" s="287">
        <v>1</v>
      </c>
      <c r="C135" s="287"/>
      <c r="D135" s="287"/>
      <c r="E135" s="287"/>
    </row>
    <row r="136" spans="1:5">
      <c r="A136" t="s">
        <v>807</v>
      </c>
      <c r="B136" s="287">
        <v>1</v>
      </c>
      <c r="C136" s="287"/>
      <c r="D136" s="287"/>
      <c r="E136" s="287"/>
    </row>
    <row r="137" spans="1:5">
      <c r="A137" t="s">
        <v>1987</v>
      </c>
      <c r="B137" s="287">
        <v>2</v>
      </c>
      <c r="C137" s="175">
        <v>45593</v>
      </c>
      <c r="D137" s="175">
        <v>45611</v>
      </c>
      <c r="E137" s="175">
        <v>45611</v>
      </c>
    </row>
    <row r="138" spans="1:5">
      <c r="A138" t="s">
        <v>1988</v>
      </c>
      <c r="B138" s="287">
        <v>2</v>
      </c>
      <c r="C138" s="287"/>
      <c r="D138" s="175">
        <v>45611</v>
      </c>
      <c r="E138" s="175">
        <v>45611</v>
      </c>
    </row>
    <row r="139" spans="1:5">
      <c r="A139" t="s">
        <v>1989</v>
      </c>
      <c r="B139" s="287">
        <v>2</v>
      </c>
      <c r="C139" s="287"/>
      <c r="D139" s="175">
        <v>45611</v>
      </c>
      <c r="E139" s="175">
        <v>45611</v>
      </c>
    </row>
    <row r="140" spans="1:5">
      <c r="A140" t="s">
        <v>1990</v>
      </c>
      <c r="B140" s="287">
        <v>2</v>
      </c>
      <c r="C140" s="287"/>
      <c r="D140" s="175">
        <v>45611</v>
      </c>
      <c r="E140" s="175">
        <v>45611</v>
      </c>
    </row>
    <row r="141" spans="1:5">
      <c r="A141" t="s">
        <v>1991</v>
      </c>
      <c r="B141" s="287">
        <v>2</v>
      </c>
      <c r="C141" s="287"/>
      <c r="D141" s="175">
        <v>45611</v>
      </c>
      <c r="E141" s="175">
        <v>45611</v>
      </c>
    </row>
    <row r="142" spans="1:5">
      <c r="A142" t="s">
        <v>1992</v>
      </c>
      <c r="B142" s="287">
        <v>2</v>
      </c>
      <c r="C142" s="175">
        <v>45593</v>
      </c>
      <c r="D142" s="175">
        <v>45611</v>
      </c>
      <c r="E142" s="175">
        <v>45611</v>
      </c>
    </row>
    <row r="143" spans="1:5">
      <c r="A143" t="s">
        <v>1993</v>
      </c>
      <c r="B143" s="287">
        <v>2</v>
      </c>
      <c r="C143" s="175">
        <v>45593</v>
      </c>
      <c r="D143" s="175">
        <v>45611</v>
      </c>
      <c r="E143" s="175">
        <v>45611</v>
      </c>
    </row>
    <row r="144" spans="1:5">
      <c r="A144" t="s">
        <v>1994</v>
      </c>
      <c r="B144" s="287">
        <v>2</v>
      </c>
      <c r="C144" s="175">
        <v>45593</v>
      </c>
      <c r="D144" s="175">
        <v>45611</v>
      </c>
      <c r="E144" s="175">
        <v>45611</v>
      </c>
    </row>
    <row r="145" spans="1:5">
      <c r="A145" t="s">
        <v>1995</v>
      </c>
      <c r="B145" s="287">
        <v>2</v>
      </c>
      <c r="C145" s="175">
        <v>45593</v>
      </c>
      <c r="D145" s="175">
        <v>45611</v>
      </c>
      <c r="E145" s="175">
        <v>45611</v>
      </c>
    </row>
    <row r="146" spans="1:5">
      <c r="A146" t="s">
        <v>1996</v>
      </c>
      <c r="B146" s="287">
        <v>2</v>
      </c>
      <c r="C146" s="175">
        <v>45593</v>
      </c>
      <c r="D146" s="175">
        <v>45611</v>
      </c>
      <c r="E146" s="175">
        <v>45611</v>
      </c>
    </row>
    <row r="147" spans="1:5">
      <c r="A147" t="s">
        <v>1997</v>
      </c>
      <c r="B147" s="287">
        <v>2</v>
      </c>
      <c r="C147" s="175">
        <v>45593</v>
      </c>
      <c r="D147" s="175">
        <v>45611</v>
      </c>
      <c r="E147" s="175">
        <v>45611</v>
      </c>
    </row>
    <row r="148" spans="1:5">
      <c r="A148" t="s">
        <v>1998</v>
      </c>
      <c r="B148" s="287">
        <v>2</v>
      </c>
      <c r="C148" s="175">
        <v>45593</v>
      </c>
      <c r="D148" s="175">
        <v>45611</v>
      </c>
      <c r="E148" s="175">
        <v>45611</v>
      </c>
    </row>
    <row r="149" spans="1:5">
      <c r="A149" t="s">
        <v>1999</v>
      </c>
      <c r="B149" s="287">
        <v>2</v>
      </c>
      <c r="C149" s="287"/>
      <c r="D149" s="175">
        <v>45611</v>
      </c>
      <c r="E149" s="175">
        <v>45611</v>
      </c>
    </row>
    <row r="150" spans="1:5">
      <c r="A150" t="s">
        <v>2000</v>
      </c>
      <c r="B150" s="287">
        <v>2</v>
      </c>
      <c r="C150" s="175">
        <v>45593</v>
      </c>
      <c r="D150" s="175">
        <v>45611</v>
      </c>
      <c r="E150" s="175">
        <v>45611</v>
      </c>
    </row>
    <row r="151" spans="1:5">
      <c r="A151" t="s">
        <v>2001</v>
      </c>
      <c r="B151" s="287">
        <v>2</v>
      </c>
      <c r="C151" s="175">
        <v>45593</v>
      </c>
      <c r="D151" s="175">
        <v>45611</v>
      </c>
      <c r="E151" s="175">
        <v>45611</v>
      </c>
    </row>
    <row r="152" spans="1:5">
      <c r="A152" t="s">
        <v>808</v>
      </c>
      <c r="B152" s="287">
        <v>1</v>
      </c>
      <c r="C152" s="287"/>
      <c r="D152" s="175">
        <v>45603</v>
      </c>
      <c r="E152" s="287"/>
    </row>
    <row r="153" spans="1:5">
      <c r="A153" t="s">
        <v>809</v>
      </c>
      <c r="B153" s="287">
        <v>1</v>
      </c>
      <c r="C153" s="287"/>
      <c r="D153" s="175">
        <v>45603</v>
      </c>
      <c r="E153" s="287"/>
    </row>
    <row r="154" spans="1:5">
      <c r="A154" t="s">
        <v>810</v>
      </c>
      <c r="B154" s="287">
        <v>1</v>
      </c>
      <c r="C154" s="287"/>
      <c r="D154" s="175">
        <v>45603</v>
      </c>
      <c r="E154" s="287"/>
    </row>
    <row r="155" spans="1:5">
      <c r="A155" t="s">
        <v>811</v>
      </c>
      <c r="B155" s="287">
        <v>1</v>
      </c>
      <c r="C155" s="287"/>
      <c r="D155" s="175">
        <v>45603</v>
      </c>
      <c r="E155" s="287"/>
    </row>
    <row r="156" spans="1:5">
      <c r="A156" t="s">
        <v>812</v>
      </c>
      <c r="B156" s="287">
        <v>1</v>
      </c>
      <c r="C156" s="287"/>
      <c r="D156" s="175">
        <v>45603</v>
      </c>
      <c r="E156" s="287"/>
    </row>
    <row r="157" spans="1:5">
      <c r="A157" t="s">
        <v>813</v>
      </c>
      <c r="B157" s="287">
        <v>1</v>
      </c>
      <c r="C157" s="287"/>
      <c r="D157" s="175">
        <v>45603</v>
      </c>
      <c r="E157" s="287"/>
    </row>
    <row r="158" spans="1:5">
      <c r="A158" t="s">
        <v>814</v>
      </c>
      <c r="B158" s="287">
        <v>1</v>
      </c>
      <c r="C158" s="287"/>
      <c r="D158" s="175">
        <v>45603</v>
      </c>
      <c r="E158" s="287"/>
    </row>
    <row r="159" spans="1:5">
      <c r="A159" t="s">
        <v>815</v>
      </c>
      <c r="B159" s="287">
        <v>1</v>
      </c>
      <c r="C159" s="287"/>
      <c r="D159" s="175">
        <v>45603</v>
      </c>
      <c r="E159" s="287"/>
    </row>
    <row r="160" spans="1:5">
      <c r="A160" t="s">
        <v>816</v>
      </c>
      <c r="B160" s="287">
        <v>1</v>
      </c>
      <c r="C160" s="287"/>
      <c r="D160" s="175">
        <v>45603</v>
      </c>
      <c r="E160" s="175">
        <v>45534</v>
      </c>
    </row>
    <row r="161" spans="1:5">
      <c r="A161" t="s">
        <v>817</v>
      </c>
      <c r="B161" s="287">
        <v>1</v>
      </c>
      <c r="C161" s="287"/>
      <c r="D161" s="175">
        <v>45603</v>
      </c>
      <c r="E161" s="175">
        <v>45534</v>
      </c>
    </row>
    <row r="162" spans="1:5">
      <c r="A162" t="s">
        <v>818</v>
      </c>
      <c r="B162" s="287">
        <v>1</v>
      </c>
      <c r="C162" s="287"/>
      <c r="D162" s="175">
        <v>45603</v>
      </c>
      <c r="E162" s="175">
        <v>45534</v>
      </c>
    </row>
    <row r="163" spans="1:5">
      <c r="A163" t="s">
        <v>819</v>
      </c>
      <c r="B163" s="287">
        <v>0</v>
      </c>
      <c r="C163" s="287"/>
      <c r="D163" s="175">
        <v>45534</v>
      </c>
      <c r="E163" s="175">
        <v>45534</v>
      </c>
    </row>
    <row r="164" spans="1:5">
      <c r="A164" t="s">
        <v>820</v>
      </c>
      <c r="B164" s="287">
        <v>1</v>
      </c>
      <c r="C164" s="287"/>
      <c r="D164" s="175">
        <v>45603</v>
      </c>
      <c r="E164" s="175">
        <v>45534</v>
      </c>
    </row>
    <row r="165" spans="1:5">
      <c r="A165" t="s">
        <v>821</v>
      </c>
      <c r="B165" s="287">
        <v>1</v>
      </c>
      <c r="C165" s="287"/>
      <c r="D165" s="175">
        <v>45603</v>
      </c>
      <c r="E165" s="175">
        <v>45534</v>
      </c>
    </row>
    <row r="166" spans="1:5">
      <c r="A166" t="s">
        <v>822</v>
      </c>
      <c r="B166" s="287">
        <v>1</v>
      </c>
      <c r="C166" s="287"/>
      <c r="D166" s="175">
        <v>45603</v>
      </c>
      <c r="E166" s="175">
        <v>45534</v>
      </c>
    </row>
    <row r="167" spans="1:5">
      <c r="A167" t="s">
        <v>823</v>
      </c>
      <c r="B167" s="287">
        <v>1</v>
      </c>
      <c r="C167" s="287"/>
      <c r="D167" s="175">
        <v>45603</v>
      </c>
      <c r="E167" s="175">
        <v>45534</v>
      </c>
    </row>
    <row r="168" spans="1:5">
      <c r="A168" t="s">
        <v>824</v>
      </c>
      <c r="B168" s="287">
        <v>1</v>
      </c>
      <c r="C168" s="287"/>
      <c r="D168" s="175">
        <v>45603</v>
      </c>
      <c r="E168" s="175">
        <v>45534</v>
      </c>
    </row>
    <row r="169" spans="1:5">
      <c r="A169" t="s">
        <v>825</v>
      </c>
      <c r="B169" s="287">
        <v>1</v>
      </c>
      <c r="C169" s="287"/>
      <c r="D169" s="175">
        <v>45603</v>
      </c>
      <c r="E169" s="175">
        <v>45534</v>
      </c>
    </row>
    <row r="170" spans="1:5">
      <c r="A170" t="s">
        <v>826</v>
      </c>
      <c r="B170" s="287">
        <v>1</v>
      </c>
      <c r="C170" s="287"/>
      <c r="D170" s="175">
        <v>45603</v>
      </c>
      <c r="E170" s="175">
        <v>45534</v>
      </c>
    </row>
    <row r="171" spans="1:5">
      <c r="A171" t="s">
        <v>827</v>
      </c>
      <c r="B171" s="287">
        <v>1</v>
      </c>
      <c r="C171" s="287"/>
      <c r="D171" s="175">
        <v>45603</v>
      </c>
      <c r="E171" s="175">
        <v>45534</v>
      </c>
    </row>
    <row r="172" spans="1:5">
      <c r="A172" t="s">
        <v>828</v>
      </c>
      <c r="B172" s="287">
        <v>1</v>
      </c>
      <c r="C172" s="287"/>
      <c r="D172" s="175">
        <v>45603</v>
      </c>
      <c r="E172" s="175">
        <v>45534</v>
      </c>
    </row>
    <row r="173" spans="1:5">
      <c r="A173" t="s">
        <v>829</v>
      </c>
      <c r="B173" s="287">
        <v>1</v>
      </c>
      <c r="C173" s="287"/>
      <c r="D173" s="175">
        <v>45603</v>
      </c>
      <c r="E173" s="175">
        <v>45534</v>
      </c>
    </row>
    <row r="174" spans="1:5">
      <c r="A174" t="s">
        <v>830</v>
      </c>
      <c r="B174" s="287">
        <v>1</v>
      </c>
      <c r="C174" s="287"/>
      <c r="D174" s="175">
        <v>45603</v>
      </c>
      <c r="E174" s="175">
        <v>45534</v>
      </c>
    </row>
    <row r="175" spans="1:5">
      <c r="A175" t="s">
        <v>831</v>
      </c>
      <c r="B175" s="287">
        <v>1</v>
      </c>
      <c r="C175" s="287"/>
      <c r="D175" s="175">
        <v>45603</v>
      </c>
      <c r="E175" s="175">
        <v>45534</v>
      </c>
    </row>
    <row r="176" spans="1:5">
      <c r="A176" t="s">
        <v>832</v>
      </c>
      <c r="B176" s="287">
        <v>1</v>
      </c>
      <c r="C176" s="287"/>
      <c r="D176" s="175">
        <v>45603</v>
      </c>
      <c r="E176" s="175">
        <v>45534</v>
      </c>
    </row>
    <row r="177" spans="1:5">
      <c r="A177" t="s">
        <v>833</v>
      </c>
      <c r="B177" s="287">
        <v>1</v>
      </c>
      <c r="C177" s="287"/>
      <c r="D177" s="175">
        <v>45603</v>
      </c>
      <c r="E177" s="175">
        <v>45534</v>
      </c>
    </row>
    <row r="178" spans="1:5">
      <c r="A178" t="s">
        <v>834</v>
      </c>
      <c r="B178" s="287">
        <v>1</v>
      </c>
      <c r="C178" s="287"/>
      <c r="D178" s="175">
        <v>45603</v>
      </c>
      <c r="E178" s="175">
        <v>45534</v>
      </c>
    </row>
    <row r="179" spans="1:5">
      <c r="A179" t="s">
        <v>835</v>
      </c>
      <c r="B179" s="287">
        <v>1</v>
      </c>
      <c r="C179" s="287"/>
      <c r="D179" s="175">
        <v>45603</v>
      </c>
      <c r="E179" s="287"/>
    </row>
    <row r="180" spans="1:5">
      <c r="A180" t="s">
        <v>836</v>
      </c>
      <c r="B180" s="287">
        <v>0</v>
      </c>
      <c r="C180" s="287"/>
      <c r="D180" s="287"/>
      <c r="E180" s="287"/>
    </row>
    <row r="181" spans="1:5">
      <c r="A181" t="s">
        <v>837</v>
      </c>
      <c r="B181" s="287">
        <v>1</v>
      </c>
      <c r="C181" s="287"/>
      <c r="D181" s="175">
        <v>45603</v>
      </c>
      <c r="E181" s="287"/>
    </row>
    <row r="182" spans="1:5">
      <c r="A182" t="s">
        <v>838</v>
      </c>
      <c r="B182" s="287">
        <v>1</v>
      </c>
      <c r="C182" s="287"/>
      <c r="D182" s="175">
        <v>45603</v>
      </c>
      <c r="E182" s="287"/>
    </row>
    <row r="183" spans="1:5">
      <c r="A183" t="s">
        <v>839</v>
      </c>
      <c r="B183" s="287">
        <v>1</v>
      </c>
      <c r="C183" s="287"/>
      <c r="D183" s="175">
        <v>45603</v>
      </c>
      <c r="E183" s="287"/>
    </row>
    <row r="184" spans="1:5">
      <c r="A184" t="s">
        <v>840</v>
      </c>
      <c r="B184" s="287">
        <v>0</v>
      </c>
      <c r="C184" s="287"/>
      <c r="D184" s="287"/>
      <c r="E184" s="287"/>
    </row>
    <row r="185" spans="1:5">
      <c r="A185" t="s">
        <v>841</v>
      </c>
      <c r="B185" s="287">
        <v>1</v>
      </c>
      <c r="C185" s="287"/>
      <c r="D185" s="175">
        <v>45603</v>
      </c>
      <c r="E185" s="287"/>
    </row>
    <row r="186" spans="1:5">
      <c r="A186" t="s">
        <v>842</v>
      </c>
      <c r="B186" s="287">
        <v>1</v>
      </c>
      <c r="C186" s="287"/>
      <c r="D186" s="175">
        <v>45603</v>
      </c>
      <c r="E186" s="287"/>
    </row>
    <row r="187" spans="1:5">
      <c r="A187" t="s">
        <v>843</v>
      </c>
      <c r="B187" s="287">
        <v>1</v>
      </c>
      <c r="C187" s="287"/>
      <c r="D187" s="175">
        <v>45603</v>
      </c>
      <c r="E187" s="287"/>
    </row>
    <row r="188" spans="1:5">
      <c r="A188" t="s">
        <v>844</v>
      </c>
      <c r="B188" s="287">
        <v>0</v>
      </c>
      <c r="C188" s="287"/>
      <c r="D188" s="287"/>
      <c r="E188" s="287"/>
    </row>
    <row r="189" spans="1:5">
      <c r="A189" t="s">
        <v>845</v>
      </c>
      <c r="B189" s="287">
        <v>1</v>
      </c>
      <c r="C189" s="287"/>
      <c r="D189" s="175">
        <v>45603</v>
      </c>
      <c r="E189" s="287"/>
    </row>
    <row r="190" spans="1:5">
      <c r="A190" t="s">
        <v>846</v>
      </c>
      <c r="B190" s="287">
        <v>1</v>
      </c>
      <c r="C190" s="287"/>
      <c r="D190" s="175">
        <v>45603</v>
      </c>
      <c r="E190" s="287"/>
    </row>
    <row r="191" spans="1:5">
      <c r="A191" t="s">
        <v>847</v>
      </c>
      <c r="B191" s="287">
        <v>1</v>
      </c>
      <c r="C191" s="287"/>
      <c r="D191" s="175">
        <v>45603</v>
      </c>
      <c r="E191" s="287"/>
    </row>
    <row r="192" spans="1:5">
      <c r="A192" t="s">
        <v>848</v>
      </c>
      <c r="B192" s="287">
        <v>1</v>
      </c>
      <c r="C192" s="287"/>
      <c r="D192" s="175">
        <v>45603</v>
      </c>
      <c r="E192" s="287"/>
    </row>
    <row r="193" spans="1:5">
      <c r="A193" t="s">
        <v>849</v>
      </c>
      <c r="B193" s="287">
        <v>1</v>
      </c>
      <c r="C193" s="287"/>
      <c r="D193" s="175">
        <v>45603</v>
      </c>
      <c r="E193" s="287"/>
    </row>
    <row r="194" spans="1:5">
      <c r="A194" t="s">
        <v>850</v>
      </c>
      <c r="B194" s="287">
        <v>1</v>
      </c>
      <c r="C194" s="287"/>
      <c r="D194" s="175">
        <v>45603</v>
      </c>
      <c r="E194" s="287"/>
    </row>
    <row r="195" spans="1:5">
      <c r="A195" t="s">
        <v>851</v>
      </c>
      <c r="B195" s="287">
        <v>0</v>
      </c>
      <c r="C195" s="287"/>
      <c r="D195" s="287"/>
      <c r="E195" s="287"/>
    </row>
    <row r="196" spans="1:5">
      <c r="A196" t="s">
        <v>852</v>
      </c>
      <c r="B196" s="287">
        <v>0</v>
      </c>
      <c r="C196" s="287"/>
      <c r="D196" s="287"/>
      <c r="E196" s="287"/>
    </row>
    <row r="197" spans="1:5">
      <c r="A197" t="s">
        <v>853</v>
      </c>
      <c r="B197" s="287">
        <v>0</v>
      </c>
      <c r="C197" s="287"/>
      <c r="D197" s="287"/>
      <c r="E197" s="287"/>
    </row>
    <row r="198" spans="1:5">
      <c r="A198" t="s">
        <v>854</v>
      </c>
      <c r="B198" s="287">
        <v>1</v>
      </c>
      <c r="C198" s="287"/>
      <c r="D198" s="175">
        <v>45603</v>
      </c>
      <c r="E198" s="287"/>
    </row>
    <row r="199" spans="1:5">
      <c r="A199" t="s">
        <v>855</v>
      </c>
      <c r="B199" s="287">
        <v>1</v>
      </c>
      <c r="C199" s="287"/>
      <c r="D199" s="175">
        <v>45603</v>
      </c>
      <c r="E199" s="287"/>
    </row>
    <row r="200" spans="1:5">
      <c r="A200" t="s">
        <v>856</v>
      </c>
      <c r="B200" s="287">
        <v>0</v>
      </c>
      <c r="C200" s="287"/>
      <c r="D200" s="287"/>
      <c r="E200" s="287"/>
    </row>
    <row r="201" spans="1:5">
      <c r="A201" t="s">
        <v>857</v>
      </c>
      <c r="B201" s="287">
        <v>1</v>
      </c>
      <c r="C201" s="287"/>
      <c r="D201" s="175">
        <v>45603</v>
      </c>
      <c r="E201" s="287"/>
    </row>
    <row r="202" spans="1:5">
      <c r="A202" t="s">
        <v>858</v>
      </c>
      <c r="B202" s="287">
        <v>1</v>
      </c>
      <c r="C202" s="287"/>
      <c r="D202" s="175">
        <v>45603</v>
      </c>
      <c r="E202" s="287"/>
    </row>
    <row r="203" spans="1:5">
      <c r="A203" t="s">
        <v>859</v>
      </c>
      <c r="B203" s="287">
        <v>1</v>
      </c>
      <c r="C203" s="287"/>
      <c r="D203" s="175">
        <v>45603</v>
      </c>
      <c r="E203" s="287"/>
    </row>
    <row r="204" spans="1:5">
      <c r="A204" t="s">
        <v>860</v>
      </c>
      <c r="B204" s="287">
        <v>1</v>
      </c>
      <c r="C204" s="287"/>
      <c r="D204" s="175">
        <v>45603</v>
      </c>
      <c r="E204" s="287"/>
    </row>
    <row r="205" spans="1:5">
      <c r="A205" t="s">
        <v>861</v>
      </c>
      <c r="B205" s="287">
        <v>1</v>
      </c>
      <c r="C205" s="287"/>
      <c r="D205" s="175">
        <v>45603</v>
      </c>
      <c r="E205" s="287"/>
    </row>
    <row r="206" spans="1:5">
      <c r="A206" t="s">
        <v>862</v>
      </c>
      <c r="B206" s="287">
        <v>1</v>
      </c>
      <c r="C206" s="287"/>
      <c r="D206" s="175">
        <v>45603</v>
      </c>
      <c r="E206" s="287"/>
    </row>
    <row r="207" spans="1:5">
      <c r="A207" t="s">
        <v>863</v>
      </c>
      <c r="B207" s="287">
        <v>1</v>
      </c>
      <c r="C207" s="287"/>
      <c r="D207" s="175">
        <v>45603</v>
      </c>
      <c r="E207" s="287"/>
    </row>
    <row r="208" spans="1:5">
      <c r="A208" t="s">
        <v>864</v>
      </c>
      <c r="B208" s="287">
        <v>1</v>
      </c>
      <c r="C208" s="287"/>
      <c r="D208" s="175">
        <v>45603</v>
      </c>
      <c r="E208" s="287"/>
    </row>
    <row r="209" spans="1:5">
      <c r="A209" t="s">
        <v>865</v>
      </c>
      <c r="B209" s="287">
        <v>1</v>
      </c>
      <c r="C209" s="287"/>
      <c r="D209" s="175">
        <v>45603</v>
      </c>
      <c r="E209" s="287"/>
    </row>
    <row r="210" spans="1:5">
      <c r="A210" t="s">
        <v>866</v>
      </c>
      <c r="B210" s="287">
        <v>1</v>
      </c>
      <c r="C210" s="287"/>
      <c r="D210" s="175">
        <v>45603</v>
      </c>
      <c r="E210" s="287"/>
    </row>
    <row r="211" spans="1:5">
      <c r="A211" t="s">
        <v>867</v>
      </c>
      <c r="B211" s="287">
        <v>1</v>
      </c>
      <c r="C211" s="287"/>
      <c r="D211" s="175">
        <v>45603</v>
      </c>
      <c r="E211" s="287"/>
    </row>
    <row r="212" spans="1:5">
      <c r="A212" t="s">
        <v>868</v>
      </c>
      <c r="B212" s="287">
        <v>1</v>
      </c>
      <c r="C212" s="287"/>
      <c r="D212" s="175">
        <v>45603</v>
      </c>
      <c r="E212" s="287"/>
    </row>
    <row r="213" spans="1:5">
      <c r="A213" t="s">
        <v>869</v>
      </c>
      <c r="B213" s="287">
        <v>1</v>
      </c>
      <c r="C213" s="287"/>
      <c r="D213" s="175">
        <v>45603</v>
      </c>
      <c r="E213" s="287"/>
    </row>
    <row r="214" spans="1:5">
      <c r="A214" t="s">
        <v>870</v>
      </c>
      <c r="B214" s="287">
        <v>1</v>
      </c>
      <c r="C214" s="287"/>
      <c r="D214" s="175">
        <v>45603</v>
      </c>
      <c r="E214" s="287"/>
    </row>
    <row r="215" spans="1:5">
      <c r="A215" t="s">
        <v>871</v>
      </c>
      <c r="B215" s="287">
        <v>1</v>
      </c>
      <c r="C215" s="287"/>
      <c r="D215" s="175">
        <v>45603</v>
      </c>
      <c r="E215" s="287"/>
    </row>
    <row r="216" spans="1:5">
      <c r="A216" t="s">
        <v>872</v>
      </c>
      <c r="B216" s="287">
        <v>1</v>
      </c>
      <c r="C216" s="175">
        <v>45491</v>
      </c>
      <c r="D216" s="175">
        <v>45603</v>
      </c>
      <c r="E216" s="175">
        <v>45499</v>
      </c>
    </row>
    <row r="217" spans="1:5">
      <c r="A217" t="s">
        <v>873</v>
      </c>
      <c r="B217" s="287">
        <v>1</v>
      </c>
      <c r="C217" s="175">
        <v>45491</v>
      </c>
      <c r="D217" s="175">
        <v>45603</v>
      </c>
      <c r="E217" s="175">
        <v>45499</v>
      </c>
    </row>
    <row r="218" spans="1:5">
      <c r="A218" t="s">
        <v>874</v>
      </c>
      <c r="B218" s="287">
        <v>1</v>
      </c>
      <c r="C218" s="287"/>
      <c r="D218" s="175">
        <v>45603</v>
      </c>
      <c r="E218" s="287"/>
    </row>
    <row r="219" spans="1:5">
      <c r="A219" t="s">
        <v>875</v>
      </c>
      <c r="B219" s="287">
        <v>1</v>
      </c>
      <c r="C219" s="287"/>
      <c r="D219" s="175">
        <v>45603</v>
      </c>
      <c r="E219" s="175">
        <v>45534</v>
      </c>
    </row>
    <row r="220" spans="1:5">
      <c r="A220" t="s">
        <v>876</v>
      </c>
      <c r="B220" s="287">
        <v>1</v>
      </c>
      <c r="C220" s="287"/>
      <c r="D220" s="175">
        <v>45603</v>
      </c>
      <c r="E220" s="175">
        <v>45534</v>
      </c>
    </row>
    <row r="221" spans="1:5">
      <c r="A221" t="s">
        <v>877</v>
      </c>
      <c r="B221" s="287">
        <v>1</v>
      </c>
      <c r="C221" s="175">
        <v>45471</v>
      </c>
      <c r="D221" s="175">
        <v>45603</v>
      </c>
      <c r="E221" s="175">
        <v>45534</v>
      </c>
    </row>
    <row r="222" spans="1:5">
      <c r="A222" t="s">
        <v>878</v>
      </c>
      <c r="B222" s="287">
        <v>1</v>
      </c>
      <c r="C222" s="287"/>
      <c r="D222" s="175">
        <v>45603</v>
      </c>
      <c r="E222" s="175">
        <v>45534</v>
      </c>
    </row>
    <row r="223" spans="1:5">
      <c r="A223" t="s">
        <v>879</v>
      </c>
      <c r="B223" s="287">
        <v>1</v>
      </c>
      <c r="C223" s="287"/>
      <c r="D223" s="175">
        <v>45603</v>
      </c>
      <c r="E223" s="175">
        <v>45534</v>
      </c>
    </row>
    <row r="224" spans="1:5">
      <c r="A224" t="s">
        <v>880</v>
      </c>
      <c r="B224" s="287">
        <v>1</v>
      </c>
      <c r="C224" s="287"/>
      <c r="D224" s="175">
        <v>45603</v>
      </c>
      <c r="E224" s="175">
        <v>45534</v>
      </c>
    </row>
    <row r="225" spans="1:5">
      <c r="A225" t="s">
        <v>881</v>
      </c>
      <c r="B225" s="287">
        <v>1</v>
      </c>
      <c r="C225" s="287"/>
      <c r="D225" s="175">
        <v>45603</v>
      </c>
      <c r="E225" s="175">
        <v>45534</v>
      </c>
    </row>
    <row r="226" spans="1:5">
      <c r="A226" t="s">
        <v>882</v>
      </c>
      <c r="B226" s="287">
        <v>1</v>
      </c>
      <c r="C226" s="287"/>
      <c r="D226" s="175">
        <v>45603</v>
      </c>
      <c r="E226" s="175">
        <v>45534</v>
      </c>
    </row>
    <row r="227" spans="1:5">
      <c r="A227" t="s">
        <v>883</v>
      </c>
      <c r="B227" s="287">
        <v>1</v>
      </c>
      <c r="C227" s="287"/>
      <c r="D227" s="175">
        <v>45603</v>
      </c>
      <c r="E227" s="175">
        <v>45534</v>
      </c>
    </row>
    <row r="228" spans="1:5">
      <c r="A228" t="s">
        <v>884</v>
      </c>
      <c r="B228" s="287">
        <v>1</v>
      </c>
      <c r="C228" s="287"/>
      <c r="D228" s="175">
        <v>45603</v>
      </c>
      <c r="E228" s="175">
        <v>45534</v>
      </c>
    </row>
    <row r="229" spans="1:5">
      <c r="A229" t="s">
        <v>885</v>
      </c>
      <c r="B229" s="287">
        <v>1</v>
      </c>
      <c r="C229" s="287"/>
      <c r="D229" s="175">
        <v>45603</v>
      </c>
      <c r="E229" s="175">
        <v>45534</v>
      </c>
    </row>
    <row r="230" spans="1:5">
      <c r="A230" t="s">
        <v>886</v>
      </c>
      <c r="B230" s="287">
        <v>1</v>
      </c>
      <c r="C230" s="287"/>
      <c r="D230" s="175">
        <v>45603</v>
      </c>
      <c r="E230" s="175">
        <v>45534</v>
      </c>
    </row>
    <row r="231" spans="1:5">
      <c r="A231" t="s">
        <v>887</v>
      </c>
      <c r="B231" s="287">
        <v>1</v>
      </c>
      <c r="C231" s="287"/>
      <c r="D231" s="175">
        <v>45603</v>
      </c>
      <c r="E231" s="175">
        <v>45534</v>
      </c>
    </row>
    <row r="232" spans="1:5">
      <c r="A232" t="s">
        <v>888</v>
      </c>
      <c r="B232" s="287">
        <v>1</v>
      </c>
      <c r="C232" s="287"/>
      <c r="D232" s="175">
        <v>45603</v>
      </c>
      <c r="E232" s="175">
        <v>45534</v>
      </c>
    </row>
    <row r="233" spans="1:5">
      <c r="A233" t="s">
        <v>889</v>
      </c>
      <c r="B233" s="287">
        <v>1</v>
      </c>
      <c r="C233" s="287"/>
      <c r="D233" s="175">
        <v>45603</v>
      </c>
      <c r="E233" s="175">
        <v>45534</v>
      </c>
    </row>
    <row r="234" spans="1:5">
      <c r="A234" t="s">
        <v>890</v>
      </c>
      <c r="B234" s="287">
        <v>1</v>
      </c>
      <c r="C234" s="287"/>
      <c r="D234" s="175">
        <v>45603</v>
      </c>
      <c r="E234" s="175">
        <v>45534</v>
      </c>
    </row>
    <row r="235" spans="1:5">
      <c r="A235" t="s">
        <v>891</v>
      </c>
      <c r="B235" s="287">
        <v>1</v>
      </c>
      <c r="C235" s="287"/>
      <c r="D235" s="175">
        <v>45603</v>
      </c>
      <c r="E235" s="175">
        <v>45534</v>
      </c>
    </row>
    <row r="236" spans="1:5">
      <c r="A236" t="s">
        <v>892</v>
      </c>
      <c r="B236" s="287">
        <v>1</v>
      </c>
      <c r="C236" s="287"/>
      <c r="D236" s="175">
        <v>45603</v>
      </c>
      <c r="E236" s="175">
        <v>45534</v>
      </c>
    </row>
    <row r="237" spans="1:5">
      <c r="A237" t="s">
        <v>893</v>
      </c>
      <c r="B237" s="287">
        <v>1</v>
      </c>
      <c r="C237" s="287"/>
      <c r="D237" s="175">
        <v>45603</v>
      </c>
      <c r="E237" s="175">
        <v>45534</v>
      </c>
    </row>
    <row r="238" spans="1:5">
      <c r="A238" t="s">
        <v>894</v>
      </c>
      <c r="B238" s="287">
        <v>0</v>
      </c>
      <c r="C238" s="287"/>
      <c r="D238" s="287"/>
      <c r="E238" s="287"/>
    </row>
    <row r="239" spans="1:5">
      <c r="A239" t="s">
        <v>895</v>
      </c>
      <c r="B239" s="287">
        <v>0</v>
      </c>
      <c r="C239" s="287"/>
      <c r="D239" s="287"/>
      <c r="E239" s="287"/>
    </row>
    <row r="240" spans="1:5">
      <c r="A240" t="s">
        <v>896</v>
      </c>
      <c r="B240" s="287">
        <v>0</v>
      </c>
      <c r="C240" s="287"/>
      <c r="D240" s="287"/>
      <c r="E240" s="287"/>
    </row>
    <row r="241" spans="1:5">
      <c r="A241" t="s">
        <v>897</v>
      </c>
      <c r="B241" s="287">
        <v>1</v>
      </c>
      <c r="C241" s="287"/>
      <c r="D241" s="175">
        <v>45603</v>
      </c>
      <c r="E241" s="175">
        <v>45534</v>
      </c>
    </row>
    <row r="242" spans="1:5">
      <c r="A242" t="s">
        <v>898</v>
      </c>
      <c r="B242" s="287">
        <v>1</v>
      </c>
      <c r="C242" s="287"/>
      <c r="D242" s="175">
        <v>45603</v>
      </c>
      <c r="E242" s="175">
        <v>45534</v>
      </c>
    </row>
    <row r="243" spans="1:5">
      <c r="A243" t="s">
        <v>899</v>
      </c>
      <c r="B243" s="287">
        <v>1</v>
      </c>
      <c r="C243" s="287"/>
      <c r="D243" s="175">
        <v>45603</v>
      </c>
      <c r="E243" s="175">
        <v>45534</v>
      </c>
    </row>
    <row r="244" spans="1:5">
      <c r="A244" t="s">
        <v>900</v>
      </c>
      <c r="B244" s="287">
        <v>1</v>
      </c>
      <c r="C244" s="287"/>
      <c r="D244" s="175">
        <v>45603</v>
      </c>
      <c r="E244" s="175">
        <v>45534</v>
      </c>
    </row>
    <row r="245" spans="1:5">
      <c r="A245" t="s">
        <v>901</v>
      </c>
      <c r="B245" s="287">
        <v>1</v>
      </c>
      <c r="C245" s="287"/>
      <c r="D245" s="175">
        <v>45603</v>
      </c>
      <c r="E245" s="175">
        <v>45534</v>
      </c>
    </row>
    <row r="246" spans="1:5">
      <c r="A246" t="s">
        <v>902</v>
      </c>
      <c r="B246" s="287">
        <v>1</v>
      </c>
      <c r="C246" s="287"/>
      <c r="D246" s="175">
        <v>45603</v>
      </c>
      <c r="E246" s="175">
        <v>45534</v>
      </c>
    </row>
    <row r="247" spans="1:5">
      <c r="A247" t="s">
        <v>903</v>
      </c>
      <c r="B247" s="287">
        <v>1</v>
      </c>
      <c r="C247" s="287"/>
      <c r="D247" s="175">
        <v>45603</v>
      </c>
      <c r="E247" s="175">
        <v>45534</v>
      </c>
    </row>
    <row r="248" spans="1:5">
      <c r="A248" t="s">
        <v>904</v>
      </c>
      <c r="B248" s="287">
        <v>1</v>
      </c>
      <c r="C248" s="287"/>
      <c r="D248" s="175">
        <v>45603</v>
      </c>
      <c r="E248" s="175">
        <v>45534</v>
      </c>
    </row>
    <row r="249" spans="1:5">
      <c r="A249" t="s">
        <v>905</v>
      </c>
      <c r="B249" s="287">
        <v>1</v>
      </c>
      <c r="C249" s="287"/>
      <c r="D249" s="175">
        <v>45603</v>
      </c>
      <c r="E249" s="175">
        <v>45534</v>
      </c>
    </row>
    <row r="250" spans="1:5">
      <c r="A250" t="s">
        <v>906</v>
      </c>
      <c r="B250" s="287">
        <v>1</v>
      </c>
      <c r="C250" s="287"/>
      <c r="D250" s="175">
        <v>45603</v>
      </c>
      <c r="E250" s="175">
        <v>45534</v>
      </c>
    </row>
    <row r="251" spans="1:5">
      <c r="A251" t="s">
        <v>907</v>
      </c>
      <c r="B251" s="287">
        <v>1</v>
      </c>
      <c r="C251" s="287"/>
      <c r="D251" s="175">
        <v>45603</v>
      </c>
      <c r="E251" s="175">
        <v>45534</v>
      </c>
    </row>
    <row r="252" spans="1:5">
      <c r="A252" t="s">
        <v>908</v>
      </c>
      <c r="B252" s="287">
        <v>1</v>
      </c>
      <c r="C252" s="287"/>
      <c r="D252" s="175">
        <v>45603</v>
      </c>
      <c r="E252" s="175">
        <v>45534</v>
      </c>
    </row>
    <row r="253" spans="1:5">
      <c r="A253" t="s">
        <v>909</v>
      </c>
      <c r="B253" s="287">
        <v>1</v>
      </c>
      <c r="C253" s="287"/>
      <c r="D253" s="175">
        <v>45603</v>
      </c>
      <c r="E253" s="175">
        <v>45534</v>
      </c>
    </row>
    <row r="254" spans="1:5">
      <c r="A254" t="s">
        <v>910</v>
      </c>
      <c r="B254" s="287">
        <v>1</v>
      </c>
      <c r="C254" s="287"/>
      <c r="D254" s="175">
        <v>45603</v>
      </c>
      <c r="E254" s="175">
        <v>45534</v>
      </c>
    </row>
    <row r="255" spans="1:5">
      <c r="A255" t="s">
        <v>911</v>
      </c>
      <c r="B255" s="287">
        <v>1</v>
      </c>
      <c r="C255" s="287"/>
      <c r="D255" s="175">
        <v>45603</v>
      </c>
      <c r="E255" s="175">
        <v>45534</v>
      </c>
    </row>
    <row r="256" spans="1:5">
      <c r="A256" t="s">
        <v>912</v>
      </c>
      <c r="B256" s="287">
        <v>1</v>
      </c>
      <c r="C256" s="287"/>
      <c r="D256" s="175">
        <v>45603</v>
      </c>
      <c r="E256" s="175">
        <v>45534</v>
      </c>
    </row>
    <row r="257" spans="1:5">
      <c r="A257" t="s">
        <v>913</v>
      </c>
      <c r="B257" s="287">
        <v>1</v>
      </c>
      <c r="C257" s="287"/>
      <c r="D257" s="175">
        <v>45603</v>
      </c>
      <c r="E257" s="175">
        <v>45534</v>
      </c>
    </row>
    <row r="258" spans="1:5">
      <c r="A258" t="s">
        <v>914</v>
      </c>
      <c r="B258" s="287">
        <v>1</v>
      </c>
      <c r="C258" s="287"/>
      <c r="D258" s="175">
        <v>45603</v>
      </c>
      <c r="E258" s="175">
        <v>45534</v>
      </c>
    </row>
    <row r="259" spans="1:5">
      <c r="A259" t="s">
        <v>915</v>
      </c>
      <c r="B259" s="287">
        <v>1</v>
      </c>
      <c r="C259" s="287"/>
      <c r="D259" s="175">
        <v>45603</v>
      </c>
      <c r="E259" s="175">
        <v>45534</v>
      </c>
    </row>
    <row r="260" spans="1:5">
      <c r="A260" t="s">
        <v>916</v>
      </c>
      <c r="B260" s="287">
        <v>1</v>
      </c>
      <c r="C260" s="287"/>
      <c r="D260" s="175">
        <v>45603</v>
      </c>
      <c r="E260" s="175">
        <v>45534</v>
      </c>
    </row>
    <row r="261" spans="1:5">
      <c r="A261" t="s">
        <v>917</v>
      </c>
      <c r="B261" s="287">
        <v>1</v>
      </c>
      <c r="C261" s="287"/>
      <c r="D261" s="175">
        <v>45603</v>
      </c>
      <c r="E261" s="175">
        <v>45534</v>
      </c>
    </row>
    <row r="262" spans="1:5">
      <c r="A262" t="s">
        <v>918</v>
      </c>
      <c r="B262" s="287">
        <v>1</v>
      </c>
      <c r="C262" s="287"/>
      <c r="D262" s="175">
        <v>45603</v>
      </c>
      <c r="E262" s="175">
        <v>45534</v>
      </c>
    </row>
    <row r="263" spans="1:5">
      <c r="A263" t="s">
        <v>919</v>
      </c>
      <c r="B263" s="287">
        <v>1</v>
      </c>
      <c r="C263" s="287"/>
      <c r="D263" s="175">
        <v>45603</v>
      </c>
      <c r="E263" s="175">
        <v>45534</v>
      </c>
    </row>
    <row r="264" spans="1:5">
      <c r="A264" t="s">
        <v>920</v>
      </c>
      <c r="B264" s="287">
        <v>1</v>
      </c>
      <c r="C264" s="287"/>
      <c r="D264" s="175">
        <v>45603</v>
      </c>
      <c r="E264" s="175">
        <v>45534</v>
      </c>
    </row>
    <row r="265" spans="1:5">
      <c r="A265" t="s">
        <v>921</v>
      </c>
      <c r="B265" s="287">
        <v>1</v>
      </c>
      <c r="C265" s="287"/>
      <c r="D265" s="175">
        <v>45603</v>
      </c>
      <c r="E265" s="175">
        <v>45534</v>
      </c>
    </row>
    <row r="266" spans="1:5">
      <c r="A266" t="s">
        <v>922</v>
      </c>
      <c r="B266" s="287">
        <v>1</v>
      </c>
      <c r="C266" s="287"/>
      <c r="D266" s="175">
        <v>45603</v>
      </c>
      <c r="E266" s="175">
        <v>45534</v>
      </c>
    </row>
    <row r="267" spans="1:5">
      <c r="A267" t="s">
        <v>923</v>
      </c>
      <c r="B267" s="287">
        <v>1</v>
      </c>
      <c r="C267" s="287"/>
      <c r="D267" s="175">
        <v>45603</v>
      </c>
      <c r="E267" s="175">
        <v>45534</v>
      </c>
    </row>
    <row r="268" spans="1:5">
      <c r="A268" t="s">
        <v>924</v>
      </c>
      <c r="B268" s="287">
        <v>1</v>
      </c>
      <c r="C268" s="287"/>
      <c r="D268" s="175">
        <v>45603</v>
      </c>
      <c r="E268" s="175">
        <v>45534</v>
      </c>
    </row>
    <row r="269" spans="1:5">
      <c r="A269" t="s">
        <v>925</v>
      </c>
      <c r="B269" s="287">
        <v>1</v>
      </c>
      <c r="C269" s="287"/>
      <c r="D269" s="175">
        <v>45603</v>
      </c>
      <c r="E269" s="175">
        <v>45534</v>
      </c>
    </row>
    <row r="270" spans="1:5">
      <c r="A270" t="s">
        <v>926</v>
      </c>
      <c r="B270" s="287">
        <v>1</v>
      </c>
      <c r="C270" s="287"/>
      <c r="D270" s="175">
        <v>45603</v>
      </c>
      <c r="E270" s="175">
        <v>45534</v>
      </c>
    </row>
    <row r="271" spans="1:5">
      <c r="A271" t="s">
        <v>927</v>
      </c>
      <c r="B271" s="287">
        <v>1</v>
      </c>
      <c r="C271" s="287"/>
      <c r="D271" s="175">
        <v>45603</v>
      </c>
      <c r="E271" s="175">
        <v>45534</v>
      </c>
    </row>
    <row r="272" spans="1:5">
      <c r="A272" t="s">
        <v>928</v>
      </c>
      <c r="B272" s="287">
        <v>1</v>
      </c>
      <c r="C272" s="287"/>
      <c r="D272" s="175">
        <v>45603</v>
      </c>
      <c r="E272" s="175">
        <v>45534</v>
      </c>
    </row>
    <row r="273" spans="1:5">
      <c r="A273" t="s">
        <v>929</v>
      </c>
      <c r="B273" s="287">
        <v>1</v>
      </c>
      <c r="C273" s="287"/>
      <c r="D273" s="175">
        <v>45603</v>
      </c>
      <c r="E273" s="175">
        <v>45534</v>
      </c>
    </row>
    <row r="274" spans="1:5">
      <c r="A274" t="s">
        <v>930</v>
      </c>
      <c r="B274" s="287">
        <v>1</v>
      </c>
      <c r="C274" s="287"/>
      <c r="D274" s="175">
        <v>45603</v>
      </c>
      <c r="E274" s="175">
        <v>45534</v>
      </c>
    </row>
    <row r="275" spans="1:5">
      <c r="A275" t="s">
        <v>931</v>
      </c>
      <c r="B275" s="287">
        <v>1</v>
      </c>
      <c r="C275" s="287"/>
      <c r="D275" s="175">
        <v>45603</v>
      </c>
      <c r="E275" s="175">
        <v>45534</v>
      </c>
    </row>
    <row r="276" spans="1:5">
      <c r="A276" t="s">
        <v>932</v>
      </c>
      <c r="B276" s="287">
        <v>1</v>
      </c>
      <c r="C276" s="287"/>
      <c r="D276" s="175">
        <v>45603</v>
      </c>
      <c r="E276" s="175">
        <v>45534</v>
      </c>
    </row>
    <row r="277" spans="1:5">
      <c r="A277" t="s">
        <v>933</v>
      </c>
      <c r="B277" s="287">
        <v>1</v>
      </c>
      <c r="C277" s="287"/>
      <c r="D277" s="175">
        <v>45603</v>
      </c>
      <c r="E277" s="175">
        <v>45534</v>
      </c>
    </row>
    <row r="278" spans="1:5">
      <c r="A278" t="s">
        <v>934</v>
      </c>
      <c r="B278" s="287">
        <v>1</v>
      </c>
      <c r="C278" s="287"/>
      <c r="D278" s="175">
        <v>45603</v>
      </c>
      <c r="E278" s="175">
        <v>45534</v>
      </c>
    </row>
    <row r="279" spans="1:5">
      <c r="A279" t="s">
        <v>935</v>
      </c>
      <c r="B279" s="287">
        <v>1</v>
      </c>
      <c r="C279" s="287"/>
      <c r="D279" s="175">
        <v>45603</v>
      </c>
      <c r="E279" s="175">
        <v>45534</v>
      </c>
    </row>
    <row r="280" spans="1:5">
      <c r="A280" t="s">
        <v>936</v>
      </c>
      <c r="B280" s="287">
        <v>1</v>
      </c>
      <c r="C280" s="287"/>
      <c r="D280" s="175">
        <v>45603</v>
      </c>
      <c r="E280" s="175">
        <v>45534</v>
      </c>
    </row>
    <row r="281" spans="1:5">
      <c r="A281" t="s">
        <v>937</v>
      </c>
      <c r="B281" s="287">
        <v>1</v>
      </c>
      <c r="C281" s="287"/>
      <c r="D281" s="175">
        <v>45603</v>
      </c>
      <c r="E281" s="175">
        <v>45534</v>
      </c>
    </row>
    <row r="282" spans="1:5">
      <c r="A282" t="s">
        <v>938</v>
      </c>
      <c r="B282" s="287">
        <v>1</v>
      </c>
      <c r="C282" s="287"/>
      <c r="D282" s="175">
        <v>45603</v>
      </c>
      <c r="E282" s="175">
        <v>45534</v>
      </c>
    </row>
    <row r="283" spans="1:5">
      <c r="A283" t="s">
        <v>939</v>
      </c>
      <c r="B283" s="287">
        <v>1</v>
      </c>
      <c r="C283" s="287"/>
      <c r="D283" s="175">
        <v>45603</v>
      </c>
      <c r="E283" s="175">
        <v>45534</v>
      </c>
    </row>
    <row r="284" spans="1:5">
      <c r="A284" t="s">
        <v>940</v>
      </c>
      <c r="B284" s="287">
        <v>1</v>
      </c>
      <c r="C284" s="287"/>
      <c r="D284" s="175">
        <v>45603</v>
      </c>
      <c r="E284" s="175">
        <v>45534</v>
      </c>
    </row>
    <row r="285" spans="1:5">
      <c r="A285" t="s">
        <v>941</v>
      </c>
      <c r="B285" s="287">
        <v>1</v>
      </c>
      <c r="C285" s="287"/>
      <c r="D285" s="175">
        <v>45603</v>
      </c>
      <c r="E285" s="175">
        <v>45534</v>
      </c>
    </row>
    <row r="286" spans="1:5">
      <c r="A286" t="s">
        <v>942</v>
      </c>
      <c r="B286" s="287">
        <v>1</v>
      </c>
      <c r="C286" s="287"/>
      <c r="D286" s="175">
        <v>45603</v>
      </c>
      <c r="E286" s="175">
        <v>45534</v>
      </c>
    </row>
    <row r="287" spans="1:5">
      <c r="A287" t="s">
        <v>943</v>
      </c>
      <c r="B287" s="287">
        <v>1</v>
      </c>
      <c r="C287" s="287"/>
      <c r="D287" s="175">
        <v>45603</v>
      </c>
      <c r="E287" s="175">
        <v>45534</v>
      </c>
    </row>
    <row r="288" spans="1:5">
      <c r="A288" t="s">
        <v>944</v>
      </c>
      <c r="B288" s="287">
        <v>1</v>
      </c>
      <c r="C288" s="287"/>
      <c r="D288" s="175">
        <v>45603</v>
      </c>
      <c r="E288" s="175">
        <v>45534</v>
      </c>
    </row>
    <row r="289" spans="1:5">
      <c r="A289" t="s">
        <v>945</v>
      </c>
      <c r="B289" s="287">
        <v>1</v>
      </c>
      <c r="C289" s="287"/>
      <c r="D289" s="175">
        <v>45603</v>
      </c>
      <c r="E289" s="287"/>
    </row>
    <row r="290" spans="1:5">
      <c r="A290" t="s">
        <v>946</v>
      </c>
      <c r="B290" s="287">
        <v>1</v>
      </c>
      <c r="C290" s="287"/>
      <c r="D290" s="175">
        <v>45603</v>
      </c>
      <c r="E290" s="287"/>
    </row>
    <row r="291" spans="1:5">
      <c r="A291" t="s">
        <v>947</v>
      </c>
      <c r="B291" s="287">
        <v>1</v>
      </c>
      <c r="C291" s="287"/>
      <c r="D291" s="175">
        <v>45603</v>
      </c>
      <c r="E291" s="287"/>
    </row>
    <row r="292" spans="1:5">
      <c r="A292" t="s">
        <v>948</v>
      </c>
      <c r="B292" s="287">
        <v>1</v>
      </c>
      <c r="C292" s="287"/>
      <c r="D292" s="175">
        <v>45603</v>
      </c>
      <c r="E292" s="287"/>
    </row>
    <row r="293" spans="1:5">
      <c r="A293" t="s">
        <v>949</v>
      </c>
      <c r="B293" s="287">
        <v>1</v>
      </c>
      <c r="C293" s="287"/>
      <c r="D293" s="175">
        <v>45603</v>
      </c>
      <c r="E293" s="287"/>
    </row>
    <row r="294" spans="1:5">
      <c r="A294" t="s">
        <v>950</v>
      </c>
      <c r="B294" s="287">
        <v>1</v>
      </c>
      <c r="C294" s="287"/>
      <c r="D294" s="175">
        <v>45603</v>
      </c>
      <c r="E294" s="287"/>
    </row>
    <row r="295" spans="1:5">
      <c r="A295" t="s">
        <v>951</v>
      </c>
      <c r="B295" s="287">
        <v>1</v>
      </c>
      <c r="C295" s="287"/>
      <c r="D295" s="175">
        <v>45603</v>
      </c>
      <c r="E295" s="287"/>
    </row>
    <row r="296" spans="1:5">
      <c r="A296" t="s">
        <v>952</v>
      </c>
      <c r="B296" s="287">
        <v>1</v>
      </c>
      <c r="C296" s="287"/>
      <c r="D296" s="287"/>
      <c r="E296" s="287"/>
    </row>
    <row r="297" spans="1:5">
      <c r="A297" t="s">
        <v>953</v>
      </c>
      <c r="B297" s="287">
        <v>1</v>
      </c>
      <c r="C297" s="287"/>
      <c r="D297" s="287"/>
      <c r="E297" s="287"/>
    </row>
    <row r="298" spans="1:5">
      <c r="A298" t="s">
        <v>954</v>
      </c>
      <c r="B298" s="287">
        <v>1</v>
      </c>
      <c r="C298" s="287"/>
      <c r="D298" s="287"/>
      <c r="E298" s="287"/>
    </row>
    <row r="299" spans="1:5">
      <c r="A299" t="s">
        <v>955</v>
      </c>
      <c r="B299" s="287">
        <v>1</v>
      </c>
      <c r="C299" s="287"/>
      <c r="D299" s="287"/>
      <c r="E299" s="287"/>
    </row>
    <row r="300" spans="1:5">
      <c r="A300" t="s">
        <v>956</v>
      </c>
      <c r="B300" s="287">
        <v>7</v>
      </c>
      <c r="C300" s="175">
        <v>45569</v>
      </c>
      <c r="D300" s="175">
        <v>45621</v>
      </c>
      <c r="E300" s="287"/>
    </row>
    <row r="301" spans="1:5">
      <c r="A301" t="s">
        <v>957</v>
      </c>
      <c r="B301" s="287">
        <v>7</v>
      </c>
      <c r="C301" s="175">
        <v>45569</v>
      </c>
      <c r="D301" s="175">
        <v>45621</v>
      </c>
      <c r="E301" s="287"/>
    </row>
    <row r="302" spans="1:5">
      <c r="A302" t="s">
        <v>958</v>
      </c>
      <c r="B302" s="287">
        <v>1</v>
      </c>
      <c r="C302" s="287"/>
      <c r="D302" s="287"/>
      <c r="E302" s="287"/>
    </row>
    <row r="303" spans="1:5">
      <c r="A303" t="s">
        <v>959</v>
      </c>
      <c r="B303" s="287">
        <v>7</v>
      </c>
      <c r="C303" s="175">
        <v>45569</v>
      </c>
      <c r="D303" s="175">
        <v>45621</v>
      </c>
      <c r="E303" s="287"/>
    </row>
    <row r="304" spans="1:5">
      <c r="A304" t="s">
        <v>960</v>
      </c>
      <c r="B304" s="287">
        <v>7</v>
      </c>
      <c r="C304" s="175">
        <v>45569</v>
      </c>
      <c r="D304" s="175">
        <v>45621</v>
      </c>
      <c r="E304" s="287"/>
    </row>
    <row r="305" spans="1:5">
      <c r="A305" t="s">
        <v>961</v>
      </c>
      <c r="B305" s="287">
        <v>1</v>
      </c>
      <c r="C305" s="175">
        <v>45604</v>
      </c>
      <c r="D305" s="175">
        <v>45600</v>
      </c>
      <c r="E305" s="175">
        <v>45601</v>
      </c>
    </row>
    <row r="306" spans="1:5">
      <c r="A306" t="s">
        <v>962</v>
      </c>
      <c r="B306" s="287">
        <v>1</v>
      </c>
      <c r="C306" s="175">
        <v>45604</v>
      </c>
      <c r="D306" s="175">
        <v>45600</v>
      </c>
      <c r="E306" s="175">
        <v>45601</v>
      </c>
    </row>
    <row r="307" spans="1:5">
      <c r="A307" t="s">
        <v>963</v>
      </c>
      <c r="B307" s="287">
        <v>1</v>
      </c>
      <c r="C307" s="175">
        <v>45569</v>
      </c>
      <c r="D307" s="175">
        <v>45600</v>
      </c>
      <c r="E307" s="175">
        <v>45601</v>
      </c>
    </row>
    <row r="308" spans="1:5">
      <c r="A308" t="s">
        <v>964</v>
      </c>
      <c r="B308" s="287">
        <v>1</v>
      </c>
      <c r="C308" s="287"/>
      <c r="D308" s="287"/>
      <c r="E308" s="287"/>
    </row>
    <row r="309" spans="1:5">
      <c r="A309" t="s">
        <v>965</v>
      </c>
      <c r="B309" s="287">
        <v>1</v>
      </c>
      <c r="C309" s="175">
        <v>45604</v>
      </c>
      <c r="D309" s="175">
        <v>45600</v>
      </c>
      <c r="E309" s="175">
        <v>45601</v>
      </c>
    </row>
    <row r="310" spans="1:5">
      <c r="A310" t="s">
        <v>966</v>
      </c>
      <c r="B310" s="287">
        <v>1</v>
      </c>
      <c r="C310" s="175">
        <v>45604</v>
      </c>
      <c r="D310" s="175">
        <v>45600</v>
      </c>
      <c r="E310" s="175">
        <v>45601</v>
      </c>
    </row>
    <row r="311" spans="1:5">
      <c r="A311" t="s">
        <v>967</v>
      </c>
      <c r="B311" s="287">
        <v>1</v>
      </c>
      <c r="C311" s="287"/>
      <c r="D311" s="287"/>
      <c r="E311" s="287"/>
    </row>
    <row r="312" spans="1:5">
      <c r="A312" t="s">
        <v>968</v>
      </c>
      <c r="B312" s="287">
        <v>1</v>
      </c>
      <c r="C312" s="175">
        <v>45604</v>
      </c>
      <c r="D312" s="175">
        <v>45600</v>
      </c>
      <c r="E312" s="175">
        <v>45601</v>
      </c>
    </row>
    <row r="313" spans="1:5">
      <c r="A313" t="s">
        <v>969</v>
      </c>
      <c r="B313" s="287">
        <v>1</v>
      </c>
      <c r="C313" s="175">
        <v>45604</v>
      </c>
      <c r="D313" s="175">
        <v>45600</v>
      </c>
      <c r="E313" s="175">
        <v>45601</v>
      </c>
    </row>
    <row r="314" spans="1:5">
      <c r="A314" t="s">
        <v>970</v>
      </c>
      <c r="B314" s="287">
        <v>1</v>
      </c>
      <c r="C314" s="175">
        <v>45569</v>
      </c>
      <c r="D314" s="175">
        <v>45600</v>
      </c>
      <c r="E314" s="175">
        <v>45601</v>
      </c>
    </row>
    <row r="315" spans="1:5">
      <c r="A315" t="s">
        <v>971</v>
      </c>
      <c r="B315" s="287">
        <v>7</v>
      </c>
      <c r="C315" s="175">
        <v>45561</v>
      </c>
      <c r="D315" s="175">
        <v>45614</v>
      </c>
      <c r="E315" s="287"/>
    </row>
    <row r="316" spans="1:5">
      <c r="A316" t="s">
        <v>972</v>
      </c>
      <c r="B316" s="287">
        <v>7</v>
      </c>
      <c r="C316" s="175">
        <v>45561</v>
      </c>
      <c r="D316" s="175">
        <v>45614</v>
      </c>
      <c r="E316" s="287"/>
    </row>
    <row r="317" spans="1:5">
      <c r="A317" t="s">
        <v>973</v>
      </c>
      <c r="B317" s="287">
        <v>7</v>
      </c>
      <c r="C317" s="175">
        <v>45561</v>
      </c>
      <c r="D317" s="175">
        <v>45614</v>
      </c>
      <c r="E317" s="287"/>
    </row>
    <row r="318" spans="1:5">
      <c r="A318" t="s">
        <v>974</v>
      </c>
      <c r="B318" s="287">
        <v>7</v>
      </c>
      <c r="C318" s="175">
        <v>45561</v>
      </c>
      <c r="D318" s="175">
        <v>45614</v>
      </c>
      <c r="E318" s="287"/>
    </row>
    <row r="319" spans="1:5">
      <c r="A319" t="s">
        <v>975</v>
      </c>
      <c r="B319" s="287">
        <v>7</v>
      </c>
      <c r="C319" s="175">
        <v>45561</v>
      </c>
      <c r="D319" s="175">
        <v>45614</v>
      </c>
      <c r="E319" s="287"/>
    </row>
    <row r="320" spans="1:5">
      <c r="A320" t="s">
        <v>976</v>
      </c>
      <c r="B320" s="287">
        <v>7</v>
      </c>
      <c r="C320" s="175">
        <v>45561</v>
      </c>
      <c r="D320" s="175">
        <v>45614</v>
      </c>
      <c r="E320" s="287"/>
    </row>
    <row r="321" spans="1:5">
      <c r="A321" t="s">
        <v>977</v>
      </c>
      <c r="B321" s="287">
        <v>7</v>
      </c>
      <c r="C321" s="175">
        <v>45561</v>
      </c>
      <c r="D321" s="175">
        <v>45614</v>
      </c>
      <c r="E321" s="287"/>
    </row>
    <row r="322" spans="1:5">
      <c r="A322" t="s">
        <v>978</v>
      </c>
      <c r="B322" s="287">
        <v>7</v>
      </c>
      <c r="C322" s="175">
        <v>45561</v>
      </c>
      <c r="D322" s="175">
        <v>45614</v>
      </c>
      <c r="E322" s="287"/>
    </row>
    <row r="323" spans="1:5">
      <c r="A323" t="s">
        <v>979</v>
      </c>
      <c r="B323" s="287">
        <v>7</v>
      </c>
      <c r="C323" s="175">
        <v>45561</v>
      </c>
      <c r="D323" s="175">
        <v>45614</v>
      </c>
      <c r="E323" s="287"/>
    </row>
    <row r="324" spans="1:5">
      <c r="A324" t="s">
        <v>980</v>
      </c>
      <c r="B324" s="287">
        <v>7</v>
      </c>
      <c r="C324" s="175">
        <v>45561</v>
      </c>
      <c r="D324" s="175">
        <v>45614</v>
      </c>
      <c r="E324" s="287"/>
    </row>
    <row r="325" spans="1:5">
      <c r="A325" t="s">
        <v>981</v>
      </c>
      <c r="B325" s="287">
        <v>7</v>
      </c>
      <c r="C325" s="175">
        <v>45561</v>
      </c>
      <c r="D325" s="175">
        <v>45614</v>
      </c>
      <c r="E325" s="287"/>
    </row>
    <row r="326" spans="1:5">
      <c r="A326" t="s">
        <v>982</v>
      </c>
      <c r="B326" s="287">
        <v>7</v>
      </c>
      <c r="C326" s="175">
        <v>45561</v>
      </c>
      <c r="D326" s="175">
        <v>45614</v>
      </c>
      <c r="E326" s="287"/>
    </row>
    <row r="327" spans="1:5">
      <c r="A327" t="s">
        <v>983</v>
      </c>
      <c r="B327" s="287">
        <v>7</v>
      </c>
      <c r="C327" s="175">
        <v>45561</v>
      </c>
      <c r="D327" s="175">
        <v>45614</v>
      </c>
      <c r="E327" s="287"/>
    </row>
    <row r="328" spans="1:5">
      <c r="A328" t="s">
        <v>984</v>
      </c>
      <c r="B328" s="287">
        <v>7</v>
      </c>
      <c r="C328" s="175">
        <v>45561</v>
      </c>
      <c r="D328" s="175">
        <v>45614</v>
      </c>
      <c r="E328" s="287"/>
    </row>
    <row r="329" spans="1:5">
      <c r="A329" t="s">
        <v>985</v>
      </c>
      <c r="B329" s="287">
        <v>7</v>
      </c>
      <c r="C329" s="175">
        <v>45561</v>
      </c>
      <c r="D329" s="175">
        <v>45614</v>
      </c>
      <c r="E329" s="287"/>
    </row>
    <row r="330" spans="1:5">
      <c r="A330" t="s">
        <v>986</v>
      </c>
      <c r="B330" s="287">
        <v>7</v>
      </c>
      <c r="C330" s="175">
        <v>45553</v>
      </c>
      <c r="D330" s="175">
        <v>45614</v>
      </c>
      <c r="E330" s="287"/>
    </row>
    <row r="331" spans="1:5">
      <c r="A331" t="s">
        <v>987</v>
      </c>
      <c r="B331" s="287">
        <v>7</v>
      </c>
      <c r="C331" s="175">
        <v>45553</v>
      </c>
      <c r="D331" s="175">
        <v>45614</v>
      </c>
      <c r="E331" s="287"/>
    </row>
    <row r="332" spans="1:5">
      <c r="A332" t="s">
        <v>988</v>
      </c>
      <c r="B332" s="287">
        <v>7</v>
      </c>
      <c r="C332" s="175">
        <v>45569</v>
      </c>
      <c r="D332" s="175">
        <v>45624</v>
      </c>
      <c r="E332" s="287"/>
    </row>
    <row r="333" spans="1:5">
      <c r="A333" t="s">
        <v>989</v>
      </c>
      <c r="B333" s="287">
        <v>7</v>
      </c>
      <c r="C333" s="175">
        <v>45569</v>
      </c>
      <c r="D333" s="175">
        <v>45624</v>
      </c>
      <c r="E333" s="287"/>
    </row>
    <row r="334" spans="1:5">
      <c r="A334" t="s">
        <v>990</v>
      </c>
      <c r="B334" s="287">
        <v>1</v>
      </c>
      <c r="C334" s="175">
        <v>45512</v>
      </c>
      <c r="D334" s="287"/>
      <c r="E334" s="287"/>
    </row>
    <row r="335" spans="1:5">
      <c r="A335" t="s">
        <v>991</v>
      </c>
      <c r="B335" s="287">
        <v>7</v>
      </c>
      <c r="C335" s="175">
        <v>45569</v>
      </c>
      <c r="D335" s="175">
        <v>45614</v>
      </c>
      <c r="E335" s="287"/>
    </row>
    <row r="336" spans="1:5">
      <c r="A336" t="s">
        <v>992</v>
      </c>
      <c r="B336" s="287">
        <v>7</v>
      </c>
      <c r="C336" s="175">
        <v>45553</v>
      </c>
      <c r="D336" s="175">
        <v>45614</v>
      </c>
      <c r="E336" s="287"/>
    </row>
    <row r="337" spans="1:5">
      <c r="A337" t="s">
        <v>993</v>
      </c>
      <c r="B337" s="287">
        <v>7</v>
      </c>
      <c r="C337" s="175">
        <v>45553</v>
      </c>
      <c r="D337" s="175">
        <v>45614</v>
      </c>
      <c r="E337" s="287"/>
    </row>
    <row r="338" spans="1:5">
      <c r="A338" t="s">
        <v>994</v>
      </c>
      <c r="B338" s="287">
        <v>7</v>
      </c>
      <c r="C338" s="175">
        <v>45569</v>
      </c>
      <c r="D338" s="175">
        <v>45624</v>
      </c>
      <c r="E338" s="287"/>
    </row>
    <row r="339" spans="1:5">
      <c r="A339" t="s">
        <v>995</v>
      </c>
      <c r="B339" s="287">
        <v>7</v>
      </c>
      <c r="C339" s="175">
        <v>45569</v>
      </c>
      <c r="D339" s="175">
        <v>45624</v>
      </c>
      <c r="E339" s="287"/>
    </row>
    <row r="340" spans="1:5">
      <c r="A340" t="s">
        <v>996</v>
      </c>
      <c r="B340" s="287">
        <v>7</v>
      </c>
      <c r="C340" s="175">
        <v>45569</v>
      </c>
      <c r="D340" s="175">
        <v>45621</v>
      </c>
      <c r="E340" s="287"/>
    </row>
    <row r="341" spans="1:5">
      <c r="A341" t="s">
        <v>997</v>
      </c>
      <c r="B341" s="287">
        <v>7</v>
      </c>
      <c r="C341" s="175">
        <v>45569</v>
      </c>
      <c r="D341" s="175">
        <v>45621</v>
      </c>
      <c r="E341" s="287"/>
    </row>
    <row r="342" spans="1:5">
      <c r="A342" t="s">
        <v>998</v>
      </c>
      <c r="B342" s="287">
        <v>7</v>
      </c>
      <c r="C342" s="175">
        <v>45569</v>
      </c>
      <c r="D342" s="175">
        <v>45621</v>
      </c>
      <c r="E342" s="287"/>
    </row>
    <row r="343" spans="1:5">
      <c r="A343" t="s">
        <v>999</v>
      </c>
      <c r="B343" s="287">
        <v>1</v>
      </c>
      <c r="C343" s="287"/>
      <c r="D343" s="287"/>
      <c r="E343" s="287"/>
    </row>
    <row r="344" spans="1:5">
      <c r="A344" t="s">
        <v>1000</v>
      </c>
      <c r="B344" s="287">
        <v>7</v>
      </c>
      <c r="C344" s="175">
        <v>45569</v>
      </c>
      <c r="D344" s="175">
        <v>45621</v>
      </c>
      <c r="E344" s="287"/>
    </row>
    <row r="345" spans="1:5">
      <c r="A345" t="s">
        <v>1001</v>
      </c>
      <c r="B345" s="287">
        <v>7</v>
      </c>
      <c r="C345" s="175">
        <v>45569</v>
      </c>
      <c r="D345" s="175">
        <v>45621</v>
      </c>
      <c r="E345" s="287"/>
    </row>
    <row r="346" spans="1:5">
      <c r="A346" t="s">
        <v>1002</v>
      </c>
      <c r="B346" s="287">
        <v>7</v>
      </c>
      <c r="C346" s="175">
        <v>45569</v>
      </c>
      <c r="D346" s="175">
        <v>45621</v>
      </c>
      <c r="E346" s="287"/>
    </row>
    <row r="347" spans="1:5">
      <c r="A347" t="s">
        <v>1003</v>
      </c>
      <c r="B347" s="287">
        <v>1</v>
      </c>
      <c r="C347" s="287"/>
      <c r="D347" s="287"/>
      <c r="E347" s="287"/>
    </row>
    <row r="348" spans="1:5">
      <c r="A348" t="s">
        <v>1004</v>
      </c>
      <c r="B348" s="287">
        <v>1</v>
      </c>
      <c r="C348" s="287"/>
      <c r="D348" s="287"/>
      <c r="E348" s="287"/>
    </row>
    <row r="349" spans="1:5">
      <c r="A349" t="s">
        <v>1005</v>
      </c>
      <c r="B349" s="287">
        <v>1</v>
      </c>
      <c r="C349" s="287"/>
      <c r="D349" s="287"/>
      <c r="E349" s="287"/>
    </row>
    <row r="350" spans="1:5">
      <c r="A350" t="s">
        <v>1006</v>
      </c>
      <c r="B350" s="287">
        <v>1</v>
      </c>
      <c r="C350" s="287"/>
      <c r="D350" s="287"/>
      <c r="E350" s="287"/>
    </row>
    <row r="351" spans="1:5">
      <c r="A351" t="s">
        <v>1007</v>
      </c>
      <c r="B351" s="287">
        <v>1</v>
      </c>
      <c r="C351" s="287"/>
      <c r="D351" s="287"/>
      <c r="E351" s="287"/>
    </row>
    <row r="352" spans="1:5">
      <c r="A352" t="s">
        <v>1008</v>
      </c>
      <c r="B352" s="287">
        <v>2</v>
      </c>
      <c r="C352" s="175">
        <v>45559</v>
      </c>
      <c r="D352" s="175">
        <v>45607</v>
      </c>
      <c r="E352" s="175">
        <v>45608</v>
      </c>
    </row>
    <row r="353" spans="1:5">
      <c r="A353" t="s">
        <v>1009</v>
      </c>
      <c r="B353" s="287">
        <v>2</v>
      </c>
      <c r="C353" s="175">
        <v>45560</v>
      </c>
      <c r="D353" s="175">
        <v>45607</v>
      </c>
      <c r="E353" s="175">
        <v>45608</v>
      </c>
    </row>
    <row r="354" spans="1:5">
      <c r="A354" t="s">
        <v>1010</v>
      </c>
      <c r="B354" s="287">
        <v>2</v>
      </c>
      <c r="C354" s="175">
        <v>45569</v>
      </c>
      <c r="D354" s="175">
        <v>45607</v>
      </c>
      <c r="E354" s="175">
        <v>45608</v>
      </c>
    </row>
    <row r="355" spans="1:5">
      <c r="A355" t="s">
        <v>1011</v>
      </c>
      <c r="B355" s="287">
        <v>2</v>
      </c>
      <c r="C355" s="175">
        <v>45569</v>
      </c>
      <c r="D355" s="175">
        <v>45607</v>
      </c>
      <c r="E355" s="175">
        <v>45608</v>
      </c>
    </row>
    <row r="356" spans="1:5">
      <c r="A356" t="s">
        <v>1012</v>
      </c>
      <c r="B356" s="287">
        <v>2</v>
      </c>
      <c r="C356" s="175">
        <v>45569</v>
      </c>
      <c r="D356" s="175">
        <v>45607</v>
      </c>
      <c r="E356" s="175">
        <v>45608</v>
      </c>
    </row>
    <row r="357" spans="1:5">
      <c r="A357" t="s">
        <v>1013</v>
      </c>
      <c r="B357" s="287">
        <v>1</v>
      </c>
      <c r="C357" s="287"/>
      <c r="D357" s="287"/>
      <c r="E357" s="287"/>
    </row>
    <row r="358" spans="1:5">
      <c r="A358" t="s">
        <v>1014</v>
      </c>
      <c r="B358" s="287">
        <v>2</v>
      </c>
      <c r="C358" s="175">
        <v>45569</v>
      </c>
      <c r="D358" s="175">
        <v>45607</v>
      </c>
      <c r="E358" s="175">
        <v>45608</v>
      </c>
    </row>
    <row r="359" spans="1:5">
      <c r="A359" t="s">
        <v>1015</v>
      </c>
      <c r="B359" s="287">
        <v>2</v>
      </c>
      <c r="C359" s="175">
        <v>45569</v>
      </c>
      <c r="D359" s="175">
        <v>45607</v>
      </c>
      <c r="E359" s="175">
        <v>45608</v>
      </c>
    </row>
    <row r="360" spans="1:5">
      <c r="A360" t="s">
        <v>1016</v>
      </c>
      <c r="B360" s="287">
        <v>2</v>
      </c>
      <c r="C360" s="175">
        <v>45569</v>
      </c>
      <c r="D360" s="175">
        <v>45607</v>
      </c>
      <c r="E360" s="175">
        <v>45608</v>
      </c>
    </row>
    <row r="361" spans="1:5">
      <c r="A361" t="s">
        <v>1017</v>
      </c>
      <c r="B361" s="287">
        <v>1</v>
      </c>
      <c r="C361" s="287"/>
      <c r="D361" s="287"/>
      <c r="E361" s="287"/>
    </row>
    <row r="362" spans="1:5">
      <c r="A362" t="s">
        <v>1018</v>
      </c>
      <c r="B362" s="287">
        <v>1</v>
      </c>
      <c r="C362" s="287"/>
      <c r="D362" s="287"/>
      <c r="E362" s="287"/>
    </row>
    <row r="363" spans="1:5">
      <c r="A363" t="s">
        <v>1019</v>
      </c>
      <c r="B363" s="287">
        <v>1</v>
      </c>
      <c r="C363" s="287"/>
      <c r="D363" s="287"/>
      <c r="E363" s="287"/>
    </row>
    <row r="364" spans="1:5">
      <c r="A364" t="s">
        <v>1020</v>
      </c>
      <c r="B364" s="287">
        <v>7</v>
      </c>
      <c r="C364" s="175">
        <v>45563</v>
      </c>
      <c r="D364" s="175">
        <v>45624</v>
      </c>
      <c r="E364" s="287"/>
    </row>
    <row r="365" spans="1:5">
      <c r="A365" t="s">
        <v>1021</v>
      </c>
      <c r="B365" s="287">
        <v>7</v>
      </c>
      <c r="C365" s="175">
        <v>45563</v>
      </c>
      <c r="D365" s="175">
        <v>45624</v>
      </c>
      <c r="E365" s="287"/>
    </row>
    <row r="366" spans="1:5">
      <c r="A366" t="s">
        <v>1022</v>
      </c>
      <c r="B366" s="287">
        <v>7</v>
      </c>
      <c r="C366" s="175">
        <v>45563</v>
      </c>
      <c r="D366" s="175">
        <v>45624</v>
      </c>
      <c r="E366" s="287"/>
    </row>
    <row r="367" spans="1:5">
      <c r="A367" t="s">
        <v>1023</v>
      </c>
      <c r="B367" s="287">
        <v>7</v>
      </c>
      <c r="C367" s="175">
        <v>45563</v>
      </c>
      <c r="D367" s="175">
        <v>45624</v>
      </c>
      <c r="E367" s="287"/>
    </row>
    <row r="368" spans="1:5">
      <c r="A368" t="s">
        <v>1024</v>
      </c>
      <c r="B368" s="287">
        <v>7</v>
      </c>
      <c r="C368" s="175">
        <v>45563</v>
      </c>
      <c r="D368" s="175">
        <v>45624</v>
      </c>
      <c r="E368" s="287"/>
    </row>
    <row r="369" spans="1:5">
      <c r="A369" t="s">
        <v>1025</v>
      </c>
      <c r="B369" s="287">
        <v>7</v>
      </c>
      <c r="C369" s="175">
        <v>45563</v>
      </c>
      <c r="D369" s="175">
        <v>45624</v>
      </c>
      <c r="E369" s="287"/>
    </row>
    <row r="370" spans="1:5">
      <c r="A370" t="s">
        <v>1026</v>
      </c>
      <c r="B370" s="287">
        <v>7</v>
      </c>
      <c r="C370" s="175">
        <v>45562</v>
      </c>
      <c r="D370" s="175">
        <v>45624</v>
      </c>
      <c r="E370" s="287"/>
    </row>
    <row r="371" spans="1:5">
      <c r="A371" t="s">
        <v>1027</v>
      </c>
      <c r="B371" s="287">
        <v>7</v>
      </c>
      <c r="C371" s="175">
        <v>45563</v>
      </c>
      <c r="D371" s="175">
        <v>45624</v>
      </c>
      <c r="E371" s="287"/>
    </row>
    <row r="372" spans="1:5">
      <c r="A372" t="s">
        <v>1028</v>
      </c>
      <c r="B372" s="287">
        <v>7</v>
      </c>
      <c r="C372" s="175">
        <v>45563</v>
      </c>
      <c r="D372" s="175">
        <v>45624</v>
      </c>
      <c r="E372" s="287"/>
    </row>
    <row r="373" spans="1:5">
      <c r="A373" t="s">
        <v>1029</v>
      </c>
      <c r="B373" s="287">
        <v>7</v>
      </c>
      <c r="C373" s="175">
        <v>45563</v>
      </c>
      <c r="D373" s="175">
        <v>45624</v>
      </c>
      <c r="E373" s="287"/>
    </row>
    <row r="374" spans="1:5">
      <c r="A374" t="s">
        <v>1030</v>
      </c>
      <c r="B374" s="287">
        <v>7</v>
      </c>
      <c r="C374" s="175">
        <v>45563</v>
      </c>
      <c r="D374" s="175">
        <v>45624</v>
      </c>
      <c r="E374" s="287"/>
    </row>
    <row r="375" spans="1:5">
      <c r="A375" t="s">
        <v>1031</v>
      </c>
      <c r="B375" s="287">
        <v>0</v>
      </c>
      <c r="C375" s="175">
        <v>45562</v>
      </c>
      <c r="D375" s="287"/>
      <c r="E375" s="287"/>
    </row>
    <row r="376" spans="1:5">
      <c r="A376" t="s">
        <v>1032</v>
      </c>
      <c r="B376" s="287">
        <v>1</v>
      </c>
      <c r="C376" s="287"/>
      <c r="D376" s="287"/>
      <c r="E376" s="287"/>
    </row>
    <row r="377" spans="1:5">
      <c r="A377" t="s">
        <v>1033</v>
      </c>
      <c r="B377" s="287">
        <v>7</v>
      </c>
      <c r="C377" s="175">
        <v>45561</v>
      </c>
      <c r="D377" s="175">
        <v>45624</v>
      </c>
      <c r="E377" s="287"/>
    </row>
    <row r="378" spans="1:5">
      <c r="A378" t="s">
        <v>1034</v>
      </c>
      <c r="B378" s="287">
        <v>7</v>
      </c>
      <c r="C378" s="175">
        <v>45561</v>
      </c>
      <c r="D378" s="175">
        <v>45624</v>
      </c>
      <c r="E378" s="287"/>
    </row>
    <row r="379" spans="1:5">
      <c r="A379" t="s">
        <v>1035</v>
      </c>
      <c r="B379" s="287">
        <v>1</v>
      </c>
      <c r="C379" s="287"/>
      <c r="D379" s="175">
        <v>45603</v>
      </c>
      <c r="E379" s="287"/>
    </row>
    <row r="380" spans="1:5">
      <c r="A380" t="s">
        <v>1036</v>
      </c>
      <c r="B380" s="287">
        <v>1</v>
      </c>
      <c r="C380" s="287"/>
      <c r="D380" s="175">
        <v>45603</v>
      </c>
      <c r="E380" s="287"/>
    </row>
    <row r="381" spans="1:5">
      <c r="A381" t="s">
        <v>1037</v>
      </c>
      <c r="B381" s="287">
        <v>1</v>
      </c>
      <c r="C381" s="175">
        <v>45563</v>
      </c>
      <c r="D381" s="175">
        <v>45603</v>
      </c>
      <c r="E381" s="175">
        <v>45604</v>
      </c>
    </row>
    <row r="382" spans="1:5">
      <c r="A382" t="s">
        <v>1038</v>
      </c>
      <c r="B382" s="287">
        <v>1</v>
      </c>
      <c r="C382" s="287"/>
      <c r="D382" s="175">
        <v>45603</v>
      </c>
      <c r="E382" s="287"/>
    </row>
    <row r="383" spans="1:5">
      <c r="A383" t="s">
        <v>1039</v>
      </c>
      <c r="B383" s="287">
        <v>1</v>
      </c>
      <c r="C383" s="287"/>
      <c r="D383" s="175">
        <v>45603</v>
      </c>
      <c r="E383" s="287"/>
    </row>
    <row r="384" spans="1:5">
      <c r="A384" t="s">
        <v>1040</v>
      </c>
      <c r="B384" s="287">
        <v>1</v>
      </c>
      <c r="C384" s="287"/>
      <c r="D384" s="175">
        <v>45603</v>
      </c>
      <c r="E384" s="287"/>
    </row>
    <row r="385" spans="1:5">
      <c r="A385" t="s">
        <v>1041</v>
      </c>
      <c r="B385" s="287">
        <v>1</v>
      </c>
      <c r="C385" s="287"/>
      <c r="D385" s="175">
        <v>45603</v>
      </c>
      <c r="E385" s="287"/>
    </row>
    <row r="386" spans="1:5">
      <c r="A386" t="s">
        <v>1042</v>
      </c>
      <c r="B386" s="287">
        <v>1</v>
      </c>
      <c r="C386" s="287"/>
      <c r="D386" s="175">
        <v>45603</v>
      </c>
      <c r="E386" s="287"/>
    </row>
    <row r="387" spans="1:5">
      <c r="A387" t="s">
        <v>1043</v>
      </c>
      <c r="B387" s="287">
        <v>1</v>
      </c>
      <c r="C387" s="287"/>
      <c r="D387" s="175">
        <v>45603</v>
      </c>
      <c r="E387" s="287"/>
    </row>
    <row r="388" spans="1:5">
      <c r="A388" t="s">
        <v>1044</v>
      </c>
      <c r="B388" s="287">
        <v>1</v>
      </c>
      <c r="C388" s="175">
        <v>45563</v>
      </c>
      <c r="D388" s="175">
        <v>45603</v>
      </c>
      <c r="E388" s="175">
        <v>45604</v>
      </c>
    </row>
    <row r="389" spans="1:5">
      <c r="A389" t="s">
        <v>1045</v>
      </c>
      <c r="B389" s="287">
        <v>1</v>
      </c>
      <c r="C389" s="175">
        <v>45563</v>
      </c>
      <c r="D389" s="175">
        <v>45603</v>
      </c>
      <c r="E389" s="175">
        <v>45604</v>
      </c>
    </row>
    <row r="390" spans="1:5">
      <c r="A390" t="s">
        <v>1046</v>
      </c>
      <c r="B390" s="287">
        <v>1</v>
      </c>
      <c r="C390" s="175">
        <v>45563</v>
      </c>
      <c r="D390" s="175">
        <v>45603</v>
      </c>
      <c r="E390" s="175">
        <v>45604</v>
      </c>
    </row>
    <row r="391" spans="1:5">
      <c r="A391" t="s">
        <v>1047</v>
      </c>
      <c r="B391" s="287">
        <v>1</v>
      </c>
      <c r="C391" s="175">
        <v>45561</v>
      </c>
      <c r="D391" s="175">
        <v>45603</v>
      </c>
      <c r="E391" s="175">
        <v>45604</v>
      </c>
    </row>
    <row r="392" spans="1:5">
      <c r="A392" t="s">
        <v>1048</v>
      </c>
      <c r="B392" s="287">
        <v>1</v>
      </c>
      <c r="C392" s="175">
        <v>45561</v>
      </c>
      <c r="D392" s="175">
        <v>45603</v>
      </c>
      <c r="E392" s="175">
        <v>45604</v>
      </c>
    </row>
    <row r="393" spans="1:5">
      <c r="A393" t="s">
        <v>1049</v>
      </c>
      <c r="B393" s="287">
        <v>1</v>
      </c>
      <c r="C393" s="287"/>
      <c r="D393" s="175">
        <v>45603</v>
      </c>
      <c r="E393" s="287"/>
    </row>
    <row r="394" spans="1:5">
      <c r="A394" t="s">
        <v>1050</v>
      </c>
      <c r="B394" s="287">
        <v>1</v>
      </c>
      <c r="C394" s="287"/>
      <c r="D394" s="175">
        <v>45603</v>
      </c>
      <c r="E394" s="287"/>
    </row>
    <row r="395" spans="1:5">
      <c r="A395" t="s">
        <v>1051</v>
      </c>
      <c r="B395" s="287">
        <v>1</v>
      </c>
      <c r="C395" s="287"/>
      <c r="D395" s="175">
        <v>45603</v>
      </c>
      <c r="E395" s="287"/>
    </row>
    <row r="396" spans="1:5">
      <c r="A396" t="s">
        <v>1052</v>
      </c>
      <c r="B396" s="287">
        <v>1</v>
      </c>
      <c r="C396" s="175">
        <v>45563</v>
      </c>
      <c r="D396" s="175">
        <v>45603</v>
      </c>
      <c r="E396" s="175">
        <v>45604</v>
      </c>
    </row>
    <row r="397" spans="1:5">
      <c r="A397" t="s">
        <v>1053</v>
      </c>
      <c r="B397" s="287">
        <v>1</v>
      </c>
      <c r="C397" s="175">
        <v>45563</v>
      </c>
      <c r="D397" s="175">
        <v>45603</v>
      </c>
      <c r="E397" s="175">
        <v>45604</v>
      </c>
    </row>
    <row r="398" spans="1:5">
      <c r="A398" t="s">
        <v>1054</v>
      </c>
      <c r="B398" s="287">
        <v>1</v>
      </c>
      <c r="C398" s="175">
        <v>45563</v>
      </c>
      <c r="D398" s="175">
        <v>45603</v>
      </c>
      <c r="E398" s="175">
        <v>45604</v>
      </c>
    </row>
    <row r="399" spans="1:5">
      <c r="A399" t="s">
        <v>1055</v>
      </c>
      <c r="B399" s="287">
        <v>0</v>
      </c>
      <c r="C399" s="175">
        <v>45561</v>
      </c>
      <c r="D399" s="287"/>
      <c r="E399" s="287"/>
    </row>
    <row r="400" spans="1:5">
      <c r="A400" t="s">
        <v>1056</v>
      </c>
      <c r="B400" s="287">
        <v>5</v>
      </c>
      <c r="C400" s="175">
        <v>45563</v>
      </c>
      <c r="D400" s="175">
        <v>45603</v>
      </c>
      <c r="E400" s="175">
        <v>45604</v>
      </c>
    </row>
    <row r="401" spans="1:5">
      <c r="A401" t="s">
        <v>1057</v>
      </c>
      <c r="B401" s="287">
        <v>1</v>
      </c>
      <c r="C401" s="175">
        <v>45563</v>
      </c>
      <c r="D401" s="175">
        <v>45603</v>
      </c>
      <c r="E401" s="175">
        <v>45604</v>
      </c>
    </row>
    <row r="402" spans="1:5">
      <c r="A402" t="s">
        <v>1058</v>
      </c>
      <c r="B402" s="287">
        <v>1</v>
      </c>
      <c r="C402" s="175">
        <v>45563</v>
      </c>
      <c r="D402" s="175">
        <v>45603</v>
      </c>
      <c r="E402" s="175">
        <v>45604</v>
      </c>
    </row>
    <row r="403" spans="1:5">
      <c r="A403" t="s">
        <v>1059</v>
      </c>
      <c r="B403" s="287">
        <v>1</v>
      </c>
      <c r="C403" s="175">
        <v>45563</v>
      </c>
      <c r="D403" s="175">
        <v>45603</v>
      </c>
      <c r="E403" s="175">
        <v>45604</v>
      </c>
    </row>
    <row r="404" spans="1:5">
      <c r="A404" t="s">
        <v>1060</v>
      </c>
      <c r="B404" s="287">
        <v>1</v>
      </c>
      <c r="C404" s="175">
        <v>45563</v>
      </c>
      <c r="D404" s="175">
        <v>45603</v>
      </c>
      <c r="E404" s="175">
        <v>45604</v>
      </c>
    </row>
    <row r="405" spans="1:5">
      <c r="A405" t="s">
        <v>1061</v>
      </c>
      <c r="B405" s="287">
        <v>0</v>
      </c>
      <c r="C405" s="175">
        <v>45561</v>
      </c>
      <c r="D405" s="287"/>
      <c r="E405" s="287"/>
    </row>
    <row r="406" spans="1:5">
      <c r="A406" t="s">
        <v>1062</v>
      </c>
      <c r="B406" s="287">
        <v>1</v>
      </c>
      <c r="C406" s="287"/>
      <c r="D406" s="175">
        <v>45603</v>
      </c>
      <c r="E406" s="287"/>
    </row>
    <row r="407" spans="1:5">
      <c r="A407" t="s">
        <v>1063</v>
      </c>
      <c r="B407" s="287">
        <v>1</v>
      </c>
      <c r="C407" s="175">
        <v>45563</v>
      </c>
      <c r="D407" s="175">
        <v>45603</v>
      </c>
      <c r="E407" s="175">
        <v>45604</v>
      </c>
    </row>
    <row r="408" spans="1:5">
      <c r="A408" t="s">
        <v>1064</v>
      </c>
      <c r="B408" s="287">
        <v>1</v>
      </c>
      <c r="C408" s="175">
        <v>45563</v>
      </c>
      <c r="D408" s="175">
        <v>45603</v>
      </c>
      <c r="E408" s="175">
        <v>45604</v>
      </c>
    </row>
    <row r="409" spans="1:5">
      <c r="A409" t="s">
        <v>1065</v>
      </c>
      <c r="B409" s="287">
        <v>1</v>
      </c>
      <c r="C409" s="175">
        <v>45563</v>
      </c>
      <c r="D409" s="175">
        <v>45603</v>
      </c>
      <c r="E409" s="175">
        <v>45604</v>
      </c>
    </row>
    <row r="410" spans="1:5">
      <c r="A410" t="s">
        <v>1066</v>
      </c>
      <c r="B410" s="287">
        <v>1</v>
      </c>
      <c r="C410" s="287"/>
      <c r="D410" s="287"/>
      <c r="E410" s="287"/>
    </row>
    <row r="411" spans="1:5">
      <c r="A411" t="s">
        <v>1067</v>
      </c>
      <c r="B411" s="287">
        <v>0</v>
      </c>
      <c r="C411" s="287"/>
      <c r="D411" s="287"/>
      <c r="E411" s="287"/>
    </row>
    <row r="412" spans="1:5">
      <c r="A412" t="s">
        <v>1068</v>
      </c>
      <c r="B412" s="287">
        <v>1</v>
      </c>
      <c r="C412" s="287"/>
      <c r="D412" s="287"/>
      <c r="E412" s="287"/>
    </row>
    <row r="413" spans="1:5">
      <c r="A413" t="s">
        <v>1069</v>
      </c>
      <c r="B413" s="287">
        <v>1</v>
      </c>
      <c r="C413" s="287"/>
      <c r="D413" s="287"/>
      <c r="E413" s="287"/>
    </row>
    <row r="414" spans="1:5">
      <c r="A414" t="s">
        <v>1070</v>
      </c>
      <c r="B414" s="287">
        <v>1</v>
      </c>
      <c r="C414" s="287"/>
      <c r="D414" s="287"/>
      <c r="E414" s="287"/>
    </row>
    <row r="415" spans="1:5">
      <c r="A415" t="s">
        <v>1071</v>
      </c>
      <c r="B415" s="287">
        <v>1</v>
      </c>
      <c r="C415" s="287"/>
      <c r="D415" s="287"/>
      <c r="E415" s="287"/>
    </row>
    <row r="416" spans="1:5">
      <c r="A416" t="s">
        <v>1072</v>
      </c>
      <c r="B416" s="287">
        <v>1</v>
      </c>
      <c r="C416" s="287"/>
      <c r="D416" s="287"/>
      <c r="E416" s="287"/>
    </row>
    <row r="417" spans="1:5">
      <c r="A417" t="s">
        <v>1073</v>
      </c>
      <c r="B417" s="287">
        <v>1</v>
      </c>
      <c r="C417" s="287"/>
      <c r="D417" s="287"/>
      <c r="E417" s="287"/>
    </row>
    <row r="418" spans="1:5">
      <c r="A418" t="s">
        <v>1074</v>
      </c>
      <c r="B418" s="287">
        <v>1</v>
      </c>
      <c r="C418" s="287"/>
      <c r="D418" s="287"/>
      <c r="E418" s="287"/>
    </row>
    <row r="419" spans="1:5">
      <c r="A419" t="s">
        <v>1075</v>
      </c>
      <c r="B419" s="287">
        <v>1</v>
      </c>
      <c r="C419" s="287"/>
      <c r="D419" s="287"/>
      <c r="E419" s="287"/>
    </row>
    <row r="420" spans="1:5">
      <c r="A420" t="s">
        <v>1076</v>
      </c>
      <c r="B420" s="287">
        <v>1</v>
      </c>
      <c r="C420" s="287"/>
      <c r="D420" s="287"/>
      <c r="E420" s="287"/>
    </row>
    <row r="421" spans="1:5">
      <c r="A421" t="s">
        <v>1077</v>
      </c>
      <c r="B421" s="287">
        <v>1</v>
      </c>
      <c r="C421" s="287"/>
      <c r="D421" s="287"/>
      <c r="E421" s="287"/>
    </row>
    <row r="422" spans="1:5">
      <c r="A422" t="s">
        <v>1078</v>
      </c>
      <c r="B422" s="287">
        <v>1</v>
      </c>
      <c r="C422" s="287"/>
      <c r="D422" s="287"/>
      <c r="E422" s="287"/>
    </row>
    <row r="423" spans="1:5">
      <c r="A423" t="s">
        <v>1079</v>
      </c>
      <c r="B423" s="287">
        <v>1</v>
      </c>
      <c r="C423" s="287"/>
      <c r="D423" s="287"/>
      <c r="E423" s="287"/>
    </row>
    <row r="424" spans="1:5">
      <c r="A424" t="s">
        <v>1080</v>
      </c>
      <c r="B424" s="287">
        <v>1</v>
      </c>
      <c r="C424" s="287"/>
      <c r="D424" s="287"/>
      <c r="E424" s="287"/>
    </row>
    <row r="425" spans="1:5">
      <c r="A425" t="s">
        <v>1081</v>
      </c>
      <c r="B425" s="287">
        <v>1</v>
      </c>
      <c r="C425" s="287"/>
      <c r="D425" s="287"/>
      <c r="E425" s="287"/>
    </row>
    <row r="426" spans="1:5">
      <c r="A426" t="s">
        <v>1082</v>
      </c>
      <c r="B426" s="287">
        <v>0</v>
      </c>
      <c r="C426" s="287"/>
      <c r="D426" s="287"/>
      <c r="E426" s="287"/>
    </row>
    <row r="427" spans="1:5">
      <c r="A427" t="s">
        <v>1083</v>
      </c>
      <c r="B427" s="287">
        <v>1</v>
      </c>
      <c r="C427" s="175">
        <v>45512</v>
      </c>
      <c r="D427" s="175">
        <v>45526</v>
      </c>
      <c r="E427" s="287"/>
    </row>
    <row r="428" spans="1:5">
      <c r="A428" t="s">
        <v>1084</v>
      </c>
      <c r="B428" s="287">
        <v>1</v>
      </c>
      <c r="C428" s="287"/>
      <c r="D428" s="287"/>
      <c r="E428" s="287"/>
    </row>
    <row r="429" spans="1:5">
      <c r="A429" t="s">
        <v>1085</v>
      </c>
      <c r="B429" s="287">
        <v>1</v>
      </c>
      <c r="C429" s="287"/>
      <c r="D429" s="287"/>
      <c r="E429" s="287"/>
    </row>
    <row r="430" spans="1:5">
      <c r="A430" t="s">
        <v>1086</v>
      </c>
      <c r="B430" s="287">
        <v>1</v>
      </c>
      <c r="C430" s="287"/>
      <c r="D430" s="287"/>
      <c r="E430" s="287"/>
    </row>
    <row r="431" spans="1:5">
      <c r="A431" t="s">
        <v>1087</v>
      </c>
      <c r="B431" s="287">
        <v>0</v>
      </c>
      <c r="C431" s="287"/>
      <c r="D431" s="287"/>
      <c r="E431" s="287"/>
    </row>
    <row r="432" spans="1:5">
      <c r="A432" t="s">
        <v>1088</v>
      </c>
      <c r="B432" s="287">
        <v>0</v>
      </c>
      <c r="C432" s="287"/>
      <c r="D432" s="287"/>
      <c r="E432" s="287"/>
    </row>
    <row r="433" spans="1:5">
      <c r="A433" t="s">
        <v>1089</v>
      </c>
      <c r="B433" s="287">
        <v>1</v>
      </c>
      <c r="C433" s="287"/>
      <c r="D433" s="287"/>
      <c r="E433" s="287"/>
    </row>
    <row r="434" spans="1:5">
      <c r="A434" t="s">
        <v>1090</v>
      </c>
      <c r="B434" s="287">
        <v>0</v>
      </c>
      <c r="C434" s="287"/>
      <c r="D434" s="287"/>
      <c r="E434" s="287"/>
    </row>
    <row r="435" spans="1:5">
      <c r="A435" t="s">
        <v>1091</v>
      </c>
      <c r="B435" s="287">
        <v>1</v>
      </c>
      <c r="C435" s="287"/>
      <c r="D435" s="287"/>
      <c r="E435" s="287"/>
    </row>
    <row r="436" spans="1:5">
      <c r="A436" t="s">
        <v>1092</v>
      </c>
      <c r="B436" s="287">
        <v>1</v>
      </c>
      <c r="C436" s="287"/>
      <c r="D436" s="287"/>
      <c r="E436" s="287"/>
    </row>
    <row r="437" spans="1:5">
      <c r="A437" t="s">
        <v>1093</v>
      </c>
      <c r="B437" s="287">
        <v>1</v>
      </c>
      <c r="C437" s="287"/>
      <c r="D437" s="287"/>
      <c r="E437" s="287"/>
    </row>
    <row r="438" spans="1:5">
      <c r="A438" t="s">
        <v>1094</v>
      </c>
      <c r="B438" s="287">
        <v>1</v>
      </c>
      <c r="C438" s="287"/>
      <c r="D438" s="287"/>
      <c r="E438" s="287"/>
    </row>
    <row r="439" spans="1:5">
      <c r="A439" t="s">
        <v>1095</v>
      </c>
      <c r="B439" s="287">
        <v>1</v>
      </c>
      <c r="C439" s="287"/>
      <c r="D439" s="287"/>
      <c r="E439" s="287"/>
    </row>
    <row r="440" spans="1:5">
      <c r="A440" t="s">
        <v>1096</v>
      </c>
      <c r="B440" s="287">
        <v>1</v>
      </c>
      <c r="C440" s="287"/>
      <c r="D440" s="287"/>
      <c r="E440" s="287"/>
    </row>
    <row r="441" spans="1:5">
      <c r="A441" t="s">
        <v>1097</v>
      </c>
      <c r="B441" s="287">
        <v>1</v>
      </c>
      <c r="C441" s="287"/>
      <c r="D441" s="287"/>
      <c r="E441" s="287"/>
    </row>
    <row r="442" spans="1:5">
      <c r="A442" t="s">
        <v>1098</v>
      </c>
      <c r="B442" s="287">
        <v>1</v>
      </c>
      <c r="C442" s="287"/>
      <c r="D442" s="287"/>
      <c r="E442" s="287"/>
    </row>
    <row r="443" spans="1:5">
      <c r="A443" t="s">
        <v>1099</v>
      </c>
      <c r="B443" s="287">
        <v>1</v>
      </c>
      <c r="C443" s="287"/>
      <c r="D443" s="287"/>
      <c r="E443" s="287"/>
    </row>
    <row r="444" spans="1:5">
      <c r="A444" t="s">
        <v>1100</v>
      </c>
      <c r="B444" s="287">
        <v>2</v>
      </c>
      <c r="C444" s="175">
        <v>45610</v>
      </c>
      <c r="D444" s="287"/>
      <c r="E444" s="287"/>
    </row>
    <row r="445" spans="1:5">
      <c r="A445" t="s">
        <v>1101</v>
      </c>
      <c r="B445" s="287">
        <v>2</v>
      </c>
      <c r="C445" s="175">
        <v>45610</v>
      </c>
      <c r="D445" s="287"/>
      <c r="E445" s="287"/>
    </row>
    <row r="446" spans="1:5">
      <c r="A446" t="s">
        <v>1102</v>
      </c>
      <c r="B446" s="287">
        <v>1</v>
      </c>
      <c r="C446" s="287"/>
      <c r="D446" s="287"/>
      <c r="E446" s="287"/>
    </row>
    <row r="447" spans="1:5">
      <c r="A447" t="s">
        <v>1103</v>
      </c>
      <c r="B447" s="287">
        <v>1</v>
      </c>
      <c r="C447" s="287"/>
      <c r="D447" s="287"/>
      <c r="E447" s="287"/>
    </row>
    <row r="448" spans="1:5">
      <c r="A448" t="s">
        <v>1104</v>
      </c>
      <c r="B448" s="287">
        <v>1</v>
      </c>
      <c r="C448" s="287"/>
      <c r="D448" s="287"/>
      <c r="E448" s="287"/>
    </row>
    <row r="449" spans="1:5">
      <c r="A449" t="s">
        <v>1105</v>
      </c>
      <c r="B449" s="287">
        <v>2</v>
      </c>
      <c r="C449" s="175">
        <v>45610</v>
      </c>
      <c r="D449" s="287"/>
      <c r="E449" s="287"/>
    </row>
    <row r="450" spans="1:5">
      <c r="A450" t="s">
        <v>1106</v>
      </c>
      <c r="B450" s="287">
        <v>1</v>
      </c>
      <c r="C450" s="287"/>
      <c r="D450" s="287"/>
      <c r="E450" s="287"/>
    </row>
    <row r="451" spans="1:5">
      <c r="A451" t="s">
        <v>1107</v>
      </c>
      <c r="B451" s="287">
        <v>2</v>
      </c>
      <c r="C451" s="175">
        <v>45610</v>
      </c>
      <c r="D451" s="287"/>
      <c r="E451" s="287"/>
    </row>
    <row r="452" spans="1:5">
      <c r="A452" t="s">
        <v>1108</v>
      </c>
      <c r="B452" s="287">
        <v>2</v>
      </c>
      <c r="C452" s="175">
        <v>45610</v>
      </c>
      <c r="D452" s="287"/>
      <c r="E452" s="287"/>
    </row>
    <row r="453" spans="1:5">
      <c r="A453" t="s">
        <v>1109</v>
      </c>
      <c r="B453" s="287">
        <v>1</v>
      </c>
      <c r="C453" s="287"/>
      <c r="D453" s="287"/>
      <c r="E453" s="287"/>
    </row>
    <row r="454" spans="1:5">
      <c r="A454" t="s">
        <v>1110</v>
      </c>
      <c r="B454" s="287">
        <v>1</v>
      </c>
      <c r="C454" s="287"/>
      <c r="D454" s="287"/>
      <c r="E454" s="287"/>
    </row>
    <row r="455" spans="1:5">
      <c r="A455" t="s">
        <v>1111</v>
      </c>
      <c r="B455" s="287">
        <v>1</v>
      </c>
      <c r="C455" s="287"/>
      <c r="D455" s="287"/>
      <c r="E455" s="287"/>
    </row>
    <row r="456" spans="1:5">
      <c r="A456" t="s">
        <v>1112</v>
      </c>
      <c r="B456" s="287">
        <v>2</v>
      </c>
      <c r="C456" s="175">
        <v>45610</v>
      </c>
      <c r="D456" s="287"/>
      <c r="E456" s="287"/>
    </row>
    <row r="457" spans="1:5">
      <c r="A457" t="s">
        <v>1113</v>
      </c>
      <c r="B457" s="287">
        <v>1</v>
      </c>
      <c r="C457" s="287"/>
      <c r="D457" s="287"/>
      <c r="E457" s="287"/>
    </row>
    <row r="458" spans="1:5">
      <c r="A458" t="s">
        <v>1114</v>
      </c>
      <c r="B458" s="287">
        <v>1</v>
      </c>
      <c r="C458" s="287"/>
      <c r="D458" s="287"/>
      <c r="E458" s="287"/>
    </row>
    <row r="459" spans="1:5">
      <c r="A459" t="s">
        <v>1115</v>
      </c>
      <c r="B459" s="287">
        <v>1</v>
      </c>
      <c r="C459" s="287"/>
      <c r="D459" s="287"/>
      <c r="E459" s="287"/>
    </row>
    <row r="460" spans="1:5">
      <c r="A460" t="s">
        <v>1116</v>
      </c>
      <c r="B460" s="287">
        <v>2</v>
      </c>
      <c r="C460" s="175">
        <v>45610</v>
      </c>
      <c r="D460" s="287"/>
      <c r="E460" s="287"/>
    </row>
    <row r="461" spans="1:5">
      <c r="A461" t="s">
        <v>1117</v>
      </c>
      <c r="B461" s="287">
        <v>1</v>
      </c>
      <c r="C461" s="287"/>
      <c r="D461" s="287"/>
      <c r="E461" s="287"/>
    </row>
    <row r="462" spans="1:5">
      <c r="A462" t="s">
        <v>1118</v>
      </c>
      <c r="B462" s="287">
        <v>1</v>
      </c>
      <c r="C462" s="287"/>
      <c r="D462" s="287"/>
      <c r="E462" s="287"/>
    </row>
    <row r="463" spans="1:5">
      <c r="A463" t="s">
        <v>1119</v>
      </c>
      <c r="B463" s="287">
        <v>1</v>
      </c>
      <c r="C463" s="287"/>
      <c r="D463" s="287"/>
      <c r="E463" s="287"/>
    </row>
    <row r="464" spans="1:5">
      <c r="A464" t="s">
        <v>1120</v>
      </c>
      <c r="B464" s="287">
        <v>2</v>
      </c>
      <c r="C464" s="175">
        <v>45610</v>
      </c>
      <c r="D464" s="287"/>
      <c r="E464" s="287"/>
    </row>
    <row r="465" spans="1:5">
      <c r="A465" t="s">
        <v>1121</v>
      </c>
      <c r="B465" s="287">
        <v>2</v>
      </c>
      <c r="C465" s="175">
        <v>45610</v>
      </c>
      <c r="D465" s="287"/>
      <c r="E465" s="287"/>
    </row>
    <row r="466" spans="1:5">
      <c r="A466" t="s">
        <v>1122</v>
      </c>
      <c r="B466" s="287">
        <v>1</v>
      </c>
      <c r="C466" s="287"/>
      <c r="D466" s="287"/>
      <c r="E466" s="287"/>
    </row>
    <row r="467" spans="1:5">
      <c r="A467" t="s">
        <v>1123</v>
      </c>
      <c r="B467" s="287">
        <v>2</v>
      </c>
      <c r="C467" s="175">
        <v>45610</v>
      </c>
      <c r="D467" s="287"/>
      <c r="E467" s="287"/>
    </row>
    <row r="468" spans="1:5">
      <c r="A468" t="s">
        <v>1124</v>
      </c>
      <c r="B468" s="287">
        <v>2</v>
      </c>
      <c r="C468" s="175">
        <v>45610</v>
      </c>
      <c r="D468" s="287"/>
      <c r="E468" s="287"/>
    </row>
    <row r="469" spans="1:5">
      <c r="A469" t="s">
        <v>1125</v>
      </c>
      <c r="B469" s="287">
        <v>2</v>
      </c>
      <c r="C469" s="175">
        <v>45610</v>
      </c>
      <c r="D469" s="287"/>
      <c r="E469" s="287"/>
    </row>
    <row r="470" spans="1:5">
      <c r="A470" t="s">
        <v>1126</v>
      </c>
      <c r="B470" s="287">
        <v>2</v>
      </c>
      <c r="C470" s="175">
        <v>45610</v>
      </c>
      <c r="D470" s="287"/>
      <c r="E470" s="287"/>
    </row>
    <row r="471" spans="1:5">
      <c r="A471" t="s">
        <v>1127</v>
      </c>
      <c r="B471" s="287">
        <v>1</v>
      </c>
      <c r="C471" s="287"/>
      <c r="D471" s="287"/>
      <c r="E471" s="287"/>
    </row>
    <row r="472" spans="1:5">
      <c r="A472" t="s">
        <v>1128</v>
      </c>
      <c r="B472" s="287">
        <v>1</v>
      </c>
      <c r="C472" s="287"/>
      <c r="D472" s="287"/>
      <c r="E472" s="287"/>
    </row>
    <row r="473" spans="1:5">
      <c r="A473" t="s">
        <v>1129</v>
      </c>
      <c r="B473" s="287">
        <v>2</v>
      </c>
      <c r="C473" s="175">
        <v>45610</v>
      </c>
      <c r="D473" s="287"/>
      <c r="E473" s="287"/>
    </row>
    <row r="474" spans="1:5">
      <c r="A474" t="s">
        <v>1130</v>
      </c>
      <c r="B474" s="287">
        <v>2</v>
      </c>
      <c r="C474" s="175">
        <v>45610</v>
      </c>
      <c r="D474" s="287"/>
      <c r="E474" s="287"/>
    </row>
    <row r="475" spans="1:5">
      <c r="A475" t="s">
        <v>1131</v>
      </c>
      <c r="B475" s="287">
        <v>1</v>
      </c>
      <c r="C475" s="287"/>
      <c r="D475" s="287"/>
      <c r="E475" s="287"/>
    </row>
    <row r="476" spans="1:5">
      <c r="A476" t="s">
        <v>1132</v>
      </c>
      <c r="B476" s="287">
        <v>2</v>
      </c>
      <c r="C476" s="175">
        <v>45610</v>
      </c>
      <c r="D476" s="287"/>
      <c r="E476" s="287"/>
    </row>
    <row r="477" spans="1:5">
      <c r="A477" t="s">
        <v>1133</v>
      </c>
      <c r="B477" s="287">
        <v>2</v>
      </c>
      <c r="C477" s="175">
        <v>45610</v>
      </c>
      <c r="D477" s="287"/>
      <c r="E477" s="287"/>
    </row>
    <row r="478" spans="1:5">
      <c r="A478" t="s">
        <v>1134</v>
      </c>
      <c r="B478" s="287">
        <v>1</v>
      </c>
      <c r="C478" s="287"/>
      <c r="D478" s="287"/>
      <c r="E478" s="287"/>
    </row>
    <row r="479" spans="1:5">
      <c r="A479" t="s">
        <v>1135</v>
      </c>
      <c r="B479" s="287">
        <v>1</v>
      </c>
      <c r="C479" s="287"/>
      <c r="D479" s="287"/>
      <c r="E479" s="287"/>
    </row>
    <row r="480" spans="1:5">
      <c r="A480" t="s">
        <v>1136</v>
      </c>
      <c r="B480" s="287">
        <v>1</v>
      </c>
      <c r="C480" s="287"/>
      <c r="D480" s="287"/>
      <c r="E480" s="287"/>
    </row>
    <row r="481" spans="1:5">
      <c r="A481" t="s">
        <v>1137</v>
      </c>
      <c r="B481" s="287">
        <v>1</v>
      </c>
      <c r="C481" s="287"/>
      <c r="D481" s="287"/>
      <c r="E481" s="287"/>
    </row>
    <row r="482" spans="1:5">
      <c r="A482" t="s">
        <v>1138</v>
      </c>
      <c r="B482" s="287">
        <v>1</v>
      </c>
      <c r="C482" s="287"/>
      <c r="D482" s="287"/>
      <c r="E482" s="287"/>
    </row>
    <row r="483" spans="1:5">
      <c r="A483" t="s">
        <v>1139</v>
      </c>
      <c r="B483" s="287">
        <v>1</v>
      </c>
      <c r="C483" s="287"/>
      <c r="D483" s="287"/>
      <c r="E483" s="287"/>
    </row>
    <row r="484" spans="1:5">
      <c r="A484" t="s">
        <v>1140</v>
      </c>
      <c r="B484" s="287">
        <v>1</v>
      </c>
      <c r="C484" s="287"/>
      <c r="D484" s="287"/>
      <c r="E484" s="287"/>
    </row>
    <row r="485" spans="1:5">
      <c r="A485" t="s">
        <v>1141</v>
      </c>
      <c r="B485" s="287">
        <v>1</v>
      </c>
      <c r="C485" s="287"/>
      <c r="D485" s="287"/>
      <c r="E485" s="287"/>
    </row>
    <row r="486" spans="1:5">
      <c r="A486" t="s">
        <v>1142</v>
      </c>
      <c r="B486" s="287">
        <v>1</v>
      </c>
      <c r="C486" s="287"/>
      <c r="D486" s="287"/>
      <c r="E486" s="287"/>
    </row>
    <row r="487" spans="1:5">
      <c r="A487" t="s">
        <v>1143</v>
      </c>
      <c r="B487" s="287">
        <v>1</v>
      </c>
      <c r="C487" s="287"/>
      <c r="D487" s="287"/>
      <c r="E487" s="287"/>
    </row>
    <row r="488" spans="1:5">
      <c r="A488" t="s">
        <v>1144</v>
      </c>
      <c r="B488" s="287">
        <v>2</v>
      </c>
      <c r="C488" s="175">
        <v>45610</v>
      </c>
      <c r="D488" s="287"/>
      <c r="E488" s="287"/>
    </row>
    <row r="489" spans="1:5">
      <c r="A489" t="s">
        <v>1145</v>
      </c>
      <c r="B489" s="287">
        <v>1</v>
      </c>
      <c r="C489" s="287"/>
      <c r="D489" s="287"/>
      <c r="E489" s="287"/>
    </row>
    <row r="490" spans="1:5">
      <c r="A490" t="s">
        <v>1146</v>
      </c>
      <c r="B490" s="287">
        <v>1</v>
      </c>
      <c r="C490" s="287"/>
      <c r="D490" s="287"/>
      <c r="E490" s="287"/>
    </row>
    <row r="491" spans="1:5">
      <c r="A491" t="s">
        <v>1147</v>
      </c>
      <c r="B491" s="287">
        <v>1</v>
      </c>
      <c r="C491" s="287"/>
      <c r="D491" s="287"/>
      <c r="E491" s="287"/>
    </row>
    <row r="492" spans="1:5">
      <c r="A492" t="s">
        <v>1148</v>
      </c>
      <c r="B492" s="287">
        <v>2</v>
      </c>
      <c r="C492" s="175">
        <v>45610</v>
      </c>
      <c r="D492" s="287"/>
      <c r="E492" s="287"/>
    </row>
    <row r="493" spans="1:5">
      <c r="A493" t="s">
        <v>1149</v>
      </c>
      <c r="B493" s="287">
        <v>2</v>
      </c>
      <c r="C493" s="175">
        <v>45610</v>
      </c>
      <c r="D493" s="287"/>
      <c r="E493" s="287"/>
    </row>
    <row r="494" spans="1:5">
      <c r="A494" t="s">
        <v>1150</v>
      </c>
      <c r="B494" s="287">
        <v>1</v>
      </c>
      <c r="C494" s="287"/>
      <c r="D494" s="287"/>
      <c r="E494" s="287"/>
    </row>
    <row r="495" spans="1:5">
      <c r="A495" t="s">
        <v>1151</v>
      </c>
      <c r="B495" s="287">
        <v>1</v>
      </c>
      <c r="C495" s="287"/>
      <c r="D495" s="287"/>
      <c r="E495" s="287"/>
    </row>
    <row r="496" spans="1:5">
      <c r="A496" t="s">
        <v>1152</v>
      </c>
      <c r="B496" s="287">
        <v>1</v>
      </c>
      <c r="C496" s="287"/>
      <c r="D496" s="287"/>
      <c r="E496" s="287"/>
    </row>
    <row r="497" spans="1:5">
      <c r="A497" t="s">
        <v>1153</v>
      </c>
      <c r="B497" s="287">
        <v>1</v>
      </c>
      <c r="C497" s="287"/>
      <c r="D497" s="287"/>
      <c r="E497" s="287"/>
    </row>
    <row r="498" spans="1:5">
      <c r="A498" t="s">
        <v>1154</v>
      </c>
      <c r="B498" s="287">
        <v>2</v>
      </c>
      <c r="C498" s="175">
        <v>45610</v>
      </c>
      <c r="D498" s="287"/>
      <c r="E498" s="287"/>
    </row>
    <row r="499" spans="1:5">
      <c r="A499" t="s">
        <v>1155</v>
      </c>
      <c r="B499" s="287">
        <v>1</v>
      </c>
      <c r="C499" s="287"/>
      <c r="D499" s="287"/>
      <c r="E499" s="287"/>
    </row>
    <row r="500" spans="1:5">
      <c r="A500" t="s">
        <v>1156</v>
      </c>
      <c r="B500" s="287">
        <v>1</v>
      </c>
      <c r="C500" s="287"/>
      <c r="D500" s="287"/>
      <c r="E500" s="287"/>
    </row>
    <row r="501" spans="1:5">
      <c r="A501" t="s">
        <v>1157</v>
      </c>
      <c r="B501" s="287">
        <v>1</v>
      </c>
      <c r="C501" s="287"/>
      <c r="D501" s="287"/>
      <c r="E501" s="287"/>
    </row>
    <row r="502" spans="1:5">
      <c r="A502" t="s">
        <v>1158</v>
      </c>
      <c r="B502" s="287">
        <v>2</v>
      </c>
      <c r="C502" s="175">
        <v>45610</v>
      </c>
      <c r="D502" s="287"/>
      <c r="E502" s="287"/>
    </row>
    <row r="503" spans="1:5">
      <c r="A503" t="s">
        <v>1159</v>
      </c>
      <c r="B503" s="287">
        <v>1</v>
      </c>
      <c r="C503" s="287"/>
      <c r="D503" s="287"/>
      <c r="E503" s="287"/>
    </row>
    <row r="504" spans="1:5">
      <c r="A504" t="s">
        <v>1160</v>
      </c>
      <c r="B504" s="287">
        <v>1</v>
      </c>
      <c r="C504" s="287"/>
      <c r="D504" s="287"/>
      <c r="E504" s="287"/>
    </row>
    <row r="505" spans="1:5">
      <c r="A505" t="s">
        <v>1161</v>
      </c>
      <c r="B505" s="287">
        <v>1</v>
      </c>
      <c r="C505" s="287"/>
      <c r="D505" s="287"/>
      <c r="E505" s="287"/>
    </row>
    <row r="506" spans="1:5">
      <c r="A506" t="s">
        <v>1162</v>
      </c>
      <c r="B506" s="287">
        <v>1</v>
      </c>
      <c r="C506" s="287"/>
      <c r="D506" s="287"/>
      <c r="E506" s="287"/>
    </row>
    <row r="507" spans="1:5">
      <c r="A507" t="s">
        <v>1163</v>
      </c>
      <c r="B507" s="287">
        <v>1</v>
      </c>
      <c r="C507" s="287"/>
      <c r="D507" s="287"/>
      <c r="E507" s="287"/>
    </row>
    <row r="508" spans="1:5">
      <c r="A508" t="s">
        <v>1164</v>
      </c>
      <c r="B508" s="287">
        <v>1</v>
      </c>
      <c r="C508" s="287"/>
      <c r="D508" s="287"/>
      <c r="E508" s="287"/>
    </row>
    <row r="509" spans="1:5">
      <c r="A509" t="s">
        <v>1165</v>
      </c>
      <c r="B509" s="287">
        <v>1</v>
      </c>
      <c r="C509" s="287"/>
      <c r="D509" s="287"/>
      <c r="E509" s="287"/>
    </row>
    <row r="510" spans="1:5">
      <c r="A510" t="s">
        <v>1166</v>
      </c>
      <c r="B510" s="287">
        <v>1</v>
      </c>
      <c r="C510" s="287"/>
      <c r="D510" s="287"/>
      <c r="E510" s="287"/>
    </row>
    <row r="511" spans="1:5">
      <c r="A511" t="s">
        <v>1167</v>
      </c>
      <c r="B511" s="287">
        <v>1</v>
      </c>
      <c r="C511" s="287"/>
      <c r="D511" s="287"/>
      <c r="E511" s="287"/>
    </row>
    <row r="512" spans="1:5">
      <c r="A512" t="s">
        <v>1168</v>
      </c>
      <c r="B512" s="287">
        <v>1</v>
      </c>
      <c r="C512" s="287"/>
      <c r="D512" s="287"/>
      <c r="E512" s="287"/>
    </row>
    <row r="513" spans="1:5">
      <c r="A513" t="s">
        <v>1169</v>
      </c>
      <c r="B513" s="287">
        <v>1</v>
      </c>
      <c r="C513" s="287"/>
      <c r="D513" s="287"/>
      <c r="E513" s="287"/>
    </row>
    <row r="514" spans="1:5">
      <c r="A514" t="s">
        <v>1170</v>
      </c>
      <c r="B514" s="287">
        <v>1</v>
      </c>
      <c r="C514" s="287"/>
      <c r="D514" s="287"/>
      <c r="E514" s="287"/>
    </row>
    <row r="515" spans="1:5">
      <c r="A515" t="s">
        <v>1171</v>
      </c>
      <c r="B515" s="287">
        <v>1</v>
      </c>
      <c r="C515" s="287"/>
      <c r="D515" s="287"/>
      <c r="E515" s="287"/>
    </row>
    <row r="516" spans="1:5">
      <c r="A516" t="s">
        <v>1172</v>
      </c>
      <c r="B516" s="287">
        <v>1</v>
      </c>
      <c r="C516" s="287"/>
      <c r="D516" s="287"/>
      <c r="E516" s="287"/>
    </row>
    <row r="517" spans="1:5">
      <c r="A517" t="s">
        <v>1173</v>
      </c>
      <c r="B517" s="287">
        <v>1</v>
      </c>
      <c r="C517" s="287"/>
      <c r="D517" s="287"/>
      <c r="E517" s="287"/>
    </row>
    <row r="518" spans="1:5">
      <c r="A518" t="s">
        <v>1174</v>
      </c>
      <c r="B518" s="287">
        <v>1</v>
      </c>
      <c r="C518" s="287"/>
      <c r="D518" s="287"/>
      <c r="E518" s="287"/>
    </row>
    <row r="519" spans="1:5">
      <c r="A519" t="s">
        <v>1175</v>
      </c>
      <c r="B519" s="287">
        <v>1</v>
      </c>
      <c r="C519" s="287"/>
      <c r="D519" s="287"/>
      <c r="E519" s="287"/>
    </row>
    <row r="520" spans="1:5">
      <c r="A520" t="s">
        <v>1176</v>
      </c>
      <c r="B520" s="287">
        <v>1</v>
      </c>
      <c r="C520" s="287"/>
      <c r="D520" s="287"/>
      <c r="E520" s="287"/>
    </row>
    <row r="521" spans="1:5">
      <c r="A521" t="s">
        <v>1944</v>
      </c>
      <c r="B521" s="287">
        <v>7</v>
      </c>
      <c r="C521" s="287"/>
      <c r="D521" s="287"/>
      <c r="E521" s="287"/>
    </row>
    <row r="522" spans="1:5">
      <c r="A522" t="s">
        <v>1177</v>
      </c>
      <c r="B522" s="287">
        <v>0</v>
      </c>
      <c r="C522" s="287"/>
      <c r="D522" s="287"/>
      <c r="E522" s="287"/>
    </row>
    <row r="523" spans="1:5">
      <c r="A523" t="s">
        <v>1178</v>
      </c>
      <c r="B523" s="287">
        <v>1</v>
      </c>
      <c r="C523" s="287"/>
      <c r="D523" s="287"/>
      <c r="E523" s="287"/>
    </row>
    <row r="524" spans="1:5">
      <c r="A524" t="s">
        <v>1179</v>
      </c>
      <c r="B524" s="287">
        <v>1</v>
      </c>
      <c r="C524" s="287"/>
      <c r="D524" s="287"/>
      <c r="E524" s="287"/>
    </row>
    <row r="525" spans="1:5">
      <c r="A525" t="s">
        <v>1180</v>
      </c>
      <c r="B525" s="287">
        <v>1</v>
      </c>
      <c r="C525" s="175">
        <v>45491</v>
      </c>
      <c r="D525" s="175">
        <v>45495</v>
      </c>
      <c r="E525" s="175">
        <v>45495</v>
      </c>
    </row>
    <row r="526" spans="1:5">
      <c r="A526" t="s">
        <v>1181</v>
      </c>
      <c r="B526" s="287">
        <v>1</v>
      </c>
      <c r="C526" s="287"/>
      <c r="D526" s="287"/>
      <c r="E526" s="287"/>
    </row>
    <row r="527" spans="1:5">
      <c r="A527" t="s">
        <v>1182</v>
      </c>
      <c r="B527" s="287">
        <v>1</v>
      </c>
      <c r="C527" s="287"/>
      <c r="D527" s="287"/>
      <c r="E527" s="287"/>
    </row>
    <row r="528" spans="1:5">
      <c r="A528" t="s">
        <v>1183</v>
      </c>
      <c r="B528" s="287">
        <v>1</v>
      </c>
      <c r="C528" s="175">
        <v>45491</v>
      </c>
      <c r="D528" s="175">
        <v>45495</v>
      </c>
      <c r="E528" s="175">
        <v>45495</v>
      </c>
    </row>
    <row r="529" spans="1:5">
      <c r="A529" t="s">
        <v>1184</v>
      </c>
      <c r="B529" s="287">
        <v>1</v>
      </c>
      <c r="C529" s="287"/>
      <c r="D529" s="287"/>
      <c r="E529" s="287"/>
    </row>
    <row r="530" spans="1:5">
      <c r="A530" t="s">
        <v>1185</v>
      </c>
      <c r="B530" s="287">
        <v>1</v>
      </c>
      <c r="C530" s="287"/>
      <c r="D530" s="287"/>
      <c r="E530" s="287"/>
    </row>
    <row r="531" spans="1:5">
      <c r="A531" t="s">
        <v>1186</v>
      </c>
      <c r="B531" s="287">
        <v>1</v>
      </c>
      <c r="C531" s="287"/>
      <c r="D531" s="287"/>
      <c r="E531" s="287"/>
    </row>
    <row r="532" spans="1:5">
      <c r="A532" t="s">
        <v>1187</v>
      </c>
      <c r="B532" s="287">
        <v>1</v>
      </c>
      <c r="C532" s="287"/>
      <c r="D532" s="287"/>
      <c r="E532" s="287"/>
    </row>
    <row r="533" spans="1:5">
      <c r="A533" t="s">
        <v>1188</v>
      </c>
      <c r="B533" s="287">
        <v>1</v>
      </c>
      <c r="C533" s="287"/>
      <c r="D533" s="287"/>
      <c r="E533" s="287"/>
    </row>
    <row r="534" spans="1:5">
      <c r="A534" t="s">
        <v>1189</v>
      </c>
      <c r="B534" s="287">
        <v>1</v>
      </c>
      <c r="C534" s="287"/>
      <c r="D534" s="287"/>
      <c r="E534" s="287"/>
    </row>
    <row r="535" spans="1:5">
      <c r="A535" t="s">
        <v>1190</v>
      </c>
      <c r="B535" s="287">
        <v>1</v>
      </c>
      <c r="C535" s="287"/>
      <c r="D535" s="287"/>
      <c r="E535" s="287"/>
    </row>
    <row r="536" spans="1:5">
      <c r="A536" t="s">
        <v>1191</v>
      </c>
      <c r="B536" s="287">
        <v>1</v>
      </c>
      <c r="C536" s="287"/>
      <c r="D536" s="287"/>
      <c r="E536" s="287"/>
    </row>
    <row r="537" spans="1:5">
      <c r="A537" t="s">
        <v>1192</v>
      </c>
      <c r="B537" s="287">
        <v>1</v>
      </c>
      <c r="C537" s="287"/>
      <c r="D537" s="287"/>
      <c r="E537" s="287"/>
    </row>
    <row r="538" spans="1:5">
      <c r="A538" t="s">
        <v>1193</v>
      </c>
      <c r="B538" s="287">
        <v>0</v>
      </c>
      <c r="C538" s="287"/>
      <c r="D538" s="287"/>
      <c r="E538" s="287"/>
    </row>
    <row r="539" spans="1:5">
      <c r="A539" t="s">
        <v>1194</v>
      </c>
      <c r="B539" s="287">
        <v>1</v>
      </c>
      <c r="C539" s="287"/>
      <c r="D539" s="287"/>
      <c r="E539" s="287"/>
    </row>
    <row r="540" spans="1:5">
      <c r="A540" t="s">
        <v>1195</v>
      </c>
      <c r="B540" s="287">
        <v>1</v>
      </c>
      <c r="C540" s="287"/>
      <c r="D540" s="287"/>
      <c r="E540" s="287"/>
    </row>
    <row r="541" spans="1:5">
      <c r="A541" t="s">
        <v>1196</v>
      </c>
      <c r="B541" s="287">
        <v>1</v>
      </c>
      <c r="C541" s="287"/>
      <c r="D541" s="287"/>
      <c r="E541" s="287"/>
    </row>
    <row r="542" spans="1:5">
      <c r="A542" t="s">
        <v>1197</v>
      </c>
      <c r="B542" s="287">
        <v>1</v>
      </c>
      <c r="C542" s="287"/>
      <c r="D542" s="287"/>
      <c r="E542" s="287"/>
    </row>
    <row r="543" spans="1:5">
      <c r="A543" t="s">
        <v>1198</v>
      </c>
      <c r="B543" s="287">
        <v>1</v>
      </c>
      <c r="C543" s="287"/>
      <c r="D543" s="287"/>
      <c r="E543" s="287"/>
    </row>
    <row r="544" spans="1:5">
      <c r="A544" t="s">
        <v>1199</v>
      </c>
      <c r="B544" s="287">
        <v>1</v>
      </c>
      <c r="C544" s="287"/>
      <c r="D544" s="287"/>
      <c r="E544" s="287"/>
    </row>
    <row r="545" spans="1:5">
      <c r="A545" t="s">
        <v>1200</v>
      </c>
      <c r="B545" s="287">
        <v>1</v>
      </c>
      <c r="C545" s="287"/>
      <c r="D545" s="287"/>
      <c r="E545" s="287"/>
    </row>
    <row r="546" spans="1:5">
      <c r="A546" t="s">
        <v>1201</v>
      </c>
      <c r="B546" s="287">
        <v>1</v>
      </c>
      <c r="C546" s="287"/>
      <c r="D546" s="287"/>
      <c r="E546" s="287"/>
    </row>
    <row r="547" spans="1:5">
      <c r="A547" t="s">
        <v>1202</v>
      </c>
      <c r="B547" s="287">
        <v>1</v>
      </c>
      <c r="C547" s="287"/>
      <c r="D547" s="287"/>
      <c r="E547" s="287"/>
    </row>
    <row r="548" spans="1:5">
      <c r="A548" t="s">
        <v>1203</v>
      </c>
      <c r="B548" s="287">
        <v>1</v>
      </c>
      <c r="C548" s="287"/>
      <c r="D548" s="287"/>
      <c r="E548" s="287"/>
    </row>
    <row r="549" spans="1:5">
      <c r="A549" t="s">
        <v>1204</v>
      </c>
      <c r="B549" s="287">
        <v>1</v>
      </c>
      <c r="C549" s="287"/>
      <c r="D549" s="287"/>
      <c r="E549" s="287"/>
    </row>
    <row r="550" spans="1:5">
      <c r="A550" t="s">
        <v>1205</v>
      </c>
      <c r="B550" s="287">
        <v>1</v>
      </c>
      <c r="C550" s="287"/>
      <c r="D550" s="287"/>
      <c r="E550" s="287"/>
    </row>
    <row r="551" spans="1:5">
      <c r="A551" t="s">
        <v>1206</v>
      </c>
      <c r="B551" s="287">
        <v>1</v>
      </c>
      <c r="C551" s="287"/>
      <c r="D551" s="287"/>
      <c r="E551" s="287"/>
    </row>
    <row r="552" spans="1:5">
      <c r="A552" t="s">
        <v>1207</v>
      </c>
      <c r="B552" s="287">
        <v>1</v>
      </c>
      <c r="C552" s="287"/>
      <c r="D552" s="287"/>
      <c r="E552" s="287"/>
    </row>
    <row r="553" spans="1:5">
      <c r="A553" t="s">
        <v>1208</v>
      </c>
      <c r="B553" s="287">
        <v>0</v>
      </c>
      <c r="C553" s="287"/>
      <c r="D553" s="287"/>
      <c r="E553" s="287"/>
    </row>
    <row r="554" spans="1:5">
      <c r="A554" t="s">
        <v>1209</v>
      </c>
      <c r="B554" s="287">
        <v>1</v>
      </c>
      <c r="C554" s="287"/>
      <c r="D554" s="287"/>
      <c r="E554" s="287"/>
    </row>
    <row r="555" spans="1:5">
      <c r="A555" t="s">
        <v>1210</v>
      </c>
      <c r="B555" s="287">
        <v>1</v>
      </c>
      <c r="C555" s="287"/>
      <c r="D555" s="287"/>
      <c r="E555" s="287"/>
    </row>
    <row r="556" spans="1:5">
      <c r="A556" t="s">
        <v>1211</v>
      </c>
      <c r="B556" s="287">
        <v>1</v>
      </c>
      <c r="C556" s="287"/>
      <c r="D556" s="287"/>
      <c r="E556" s="287"/>
    </row>
    <row r="557" spans="1:5">
      <c r="A557" t="s">
        <v>1212</v>
      </c>
      <c r="B557" s="287">
        <v>0</v>
      </c>
      <c r="C557" s="287"/>
      <c r="D557" s="287"/>
      <c r="E557" s="287"/>
    </row>
    <row r="558" spans="1:5">
      <c r="A558" t="s">
        <v>1213</v>
      </c>
      <c r="B558" s="287">
        <v>1</v>
      </c>
      <c r="C558" s="287"/>
      <c r="D558" s="287"/>
      <c r="E558" s="287"/>
    </row>
    <row r="559" spans="1:5">
      <c r="A559" t="s">
        <v>1214</v>
      </c>
      <c r="B559" s="287">
        <v>1</v>
      </c>
      <c r="C559" s="287"/>
      <c r="D559" s="287"/>
      <c r="E559" s="287"/>
    </row>
    <row r="560" spans="1:5">
      <c r="A560" t="s">
        <v>1215</v>
      </c>
      <c r="B560" s="287">
        <v>0</v>
      </c>
      <c r="C560" s="287"/>
      <c r="D560" s="287"/>
      <c r="E560" s="287"/>
    </row>
    <row r="561" spans="1:5">
      <c r="A561" t="s">
        <v>1216</v>
      </c>
      <c r="B561" s="287">
        <v>1</v>
      </c>
      <c r="C561" s="287"/>
      <c r="D561" s="287"/>
      <c r="E561" s="287"/>
    </row>
    <row r="562" spans="1:5">
      <c r="A562" t="s">
        <v>1217</v>
      </c>
      <c r="B562" s="287">
        <v>1</v>
      </c>
      <c r="C562" s="287"/>
      <c r="D562" s="287"/>
      <c r="E562" s="287"/>
    </row>
    <row r="563" spans="1:5">
      <c r="A563" t="s">
        <v>1218</v>
      </c>
      <c r="B563" s="287">
        <v>1</v>
      </c>
      <c r="C563" s="287"/>
      <c r="D563" s="287"/>
      <c r="E563" s="287"/>
    </row>
    <row r="564" spans="1:5">
      <c r="A564" t="s">
        <v>1219</v>
      </c>
      <c r="B564" s="287">
        <v>1</v>
      </c>
      <c r="C564" s="287"/>
      <c r="D564" s="287"/>
      <c r="E564" s="287"/>
    </row>
    <row r="565" spans="1:5">
      <c r="A565" t="s">
        <v>1220</v>
      </c>
      <c r="B565" s="287">
        <v>1</v>
      </c>
      <c r="C565" s="287"/>
      <c r="D565" s="287"/>
      <c r="E565" s="287"/>
    </row>
    <row r="566" spans="1:5">
      <c r="A566" t="s">
        <v>1221</v>
      </c>
      <c r="B566" s="287">
        <v>1</v>
      </c>
      <c r="C566" s="287"/>
      <c r="D566" s="287"/>
      <c r="E566" s="287"/>
    </row>
    <row r="567" spans="1:5">
      <c r="A567" t="s">
        <v>1222</v>
      </c>
      <c r="B567" s="287">
        <v>1</v>
      </c>
      <c r="C567" s="287"/>
      <c r="D567" s="287"/>
      <c r="E567" s="287"/>
    </row>
    <row r="568" spans="1:5">
      <c r="A568" t="s">
        <v>1223</v>
      </c>
      <c r="B568" s="287">
        <v>1</v>
      </c>
      <c r="C568" s="287"/>
      <c r="D568" s="287"/>
      <c r="E568" s="287"/>
    </row>
    <row r="569" spans="1:5">
      <c r="A569" t="s">
        <v>1224</v>
      </c>
      <c r="B569" s="287">
        <v>1</v>
      </c>
      <c r="C569" s="287"/>
      <c r="D569" s="287"/>
      <c r="E569" s="287"/>
    </row>
    <row r="570" spans="1:5">
      <c r="A570" t="s">
        <v>1225</v>
      </c>
      <c r="B570" s="287">
        <v>1</v>
      </c>
      <c r="C570" s="287"/>
      <c r="D570" s="287"/>
      <c r="E570" s="287"/>
    </row>
    <row r="571" spans="1:5">
      <c r="A571" t="s">
        <v>1226</v>
      </c>
      <c r="B571" s="287">
        <v>1</v>
      </c>
      <c r="C571" s="287"/>
      <c r="D571" s="287"/>
      <c r="E571" s="287"/>
    </row>
    <row r="572" spans="1:5">
      <c r="A572" t="s">
        <v>1227</v>
      </c>
      <c r="B572" s="287">
        <v>7</v>
      </c>
      <c r="C572" s="175">
        <v>45610</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1927</v>
      </c>
      <c r="F10" t="s">
        <v>619</v>
      </c>
      <c r="G10" t="s">
        <v>1227</v>
      </c>
    </row>
    <row r="11" spans="2:12">
      <c r="B11" s="51" t="s">
        <v>74</v>
      </c>
      <c r="C11" s="287">
        <v>3</v>
      </c>
      <c r="D11" s="287">
        <v>17</v>
      </c>
      <c r="E11" s="287"/>
      <c r="F11" s="287"/>
      <c r="G11" s="287">
        <v>20</v>
      </c>
    </row>
    <row r="12" spans="2:12">
      <c r="B12" s="51" t="s">
        <v>123</v>
      </c>
      <c r="C12" s="287"/>
      <c r="D12" s="287">
        <v>50</v>
      </c>
      <c r="E12" s="287">
        <v>22</v>
      </c>
      <c r="F12" s="287"/>
      <c r="G12" s="287">
        <v>72</v>
      </c>
    </row>
    <row r="13" spans="2:12">
      <c r="B13" s="51" t="s">
        <v>94</v>
      </c>
      <c r="C13" s="287">
        <v>2</v>
      </c>
      <c r="D13" s="287">
        <v>30</v>
      </c>
      <c r="E13" s="287"/>
      <c r="F13" s="287">
        <v>1</v>
      </c>
      <c r="G13" s="287">
        <v>33</v>
      </c>
    </row>
    <row r="14" spans="2:12">
      <c r="B14" s="51" t="s">
        <v>88</v>
      </c>
      <c r="C14" s="287">
        <v>1</v>
      </c>
      <c r="D14" s="287">
        <v>14</v>
      </c>
      <c r="E14" s="287"/>
      <c r="F14" s="287"/>
      <c r="G14" s="287">
        <v>15</v>
      </c>
    </row>
    <row r="15" spans="2:12">
      <c r="B15" s="51" t="s">
        <v>55</v>
      </c>
      <c r="C15" s="287">
        <v>4</v>
      </c>
      <c r="D15" s="287">
        <v>13</v>
      </c>
      <c r="E15" s="287"/>
      <c r="F15" s="287"/>
      <c r="G15" s="287">
        <v>17</v>
      </c>
    </row>
    <row r="16" spans="2:12">
      <c r="B16" s="51" t="s">
        <v>37</v>
      </c>
      <c r="C16" s="287"/>
      <c r="D16" s="287"/>
      <c r="E16" s="287"/>
      <c r="F16" s="287">
        <v>12</v>
      </c>
      <c r="G16" s="287">
        <v>12</v>
      </c>
    </row>
    <row r="17" spans="2:7">
      <c r="B17" s="51" t="s">
        <v>1227</v>
      </c>
      <c r="C17" s="287">
        <v>10</v>
      </c>
      <c r="D17" s="287">
        <v>124</v>
      </c>
      <c r="E17" s="287">
        <v>22</v>
      </c>
      <c r="F17" s="287">
        <v>13</v>
      </c>
      <c r="G17" s="287">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287">
        <v>10</v>
      </c>
    </row>
    <row r="29" spans="2:7">
      <c r="B29" s="51" t="s">
        <v>614</v>
      </c>
      <c r="C29" s="287">
        <v>124</v>
      </c>
    </row>
    <row r="30" spans="2:7">
      <c r="B30" s="51" t="s">
        <v>1927</v>
      </c>
      <c r="C30" s="287">
        <v>22</v>
      </c>
    </row>
    <row r="31" spans="2:7">
      <c r="B31" s="51" t="s">
        <v>619</v>
      </c>
      <c r="C31" s="287">
        <v>13</v>
      </c>
    </row>
    <row r="32" spans="2:7">
      <c r="B32" s="51" t="s">
        <v>1227</v>
      </c>
      <c r="C32" s="28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287">
        <v>2</v>
      </c>
      <c r="D50" s="287">
        <v>27</v>
      </c>
      <c r="E50" s="287"/>
      <c r="F50" s="287">
        <v>1</v>
      </c>
      <c r="G50" s="287"/>
      <c r="H50" s="287">
        <v>30</v>
      </c>
    </row>
    <row r="51" spans="2:8">
      <c r="B51" s="51" t="s">
        <v>334</v>
      </c>
      <c r="C51" s="287">
        <v>1</v>
      </c>
      <c r="D51" s="287">
        <v>1</v>
      </c>
      <c r="E51" s="287"/>
      <c r="F51" s="287"/>
      <c r="G51" s="287">
        <v>12</v>
      </c>
      <c r="H51" s="287">
        <v>14</v>
      </c>
    </row>
    <row r="52" spans="2:8">
      <c r="B52" s="51" t="s">
        <v>332</v>
      </c>
      <c r="C52" s="287"/>
      <c r="D52" s="287">
        <v>8</v>
      </c>
      <c r="E52" s="287">
        <v>7</v>
      </c>
      <c r="F52" s="287"/>
      <c r="G52" s="287"/>
      <c r="H52" s="287">
        <v>15</v>
      </c>
    </row>
    <row r="53" spans="2:8">
      <c r="B53" s="51" t="s">
        <v>326</v>
      </c>
      <c r="C53" s="287"/>
      <c r="D53" s="287">
        <v>2</v>
      </c>
      <c r="E53" s="287"/>
      <c r="F53" s="287"/>
      <c r="G53" s="287">
        <v>30</v>
      </c>
      <c r="H53" s="287">
        <v>32</v>
      </c>
    </row>
    <row r="54" spans="2:8">
      <c r="B54" s="51" t="s">
        <v>312</v>
      </c>
      <c r="C54" s="287"/>
      <c r="D54" s="287">
        <v>14</v>
      </c>
      <c r="E54" s="287"/>
      <c r="F54" s="287"/>
      <c r="G54" s="287">
        <v>4</v>
      </c>
      <c r="H54" s="287">
        <v>18</v>
      </c>
    </row>
    <row r="55" spans="2:8">
      <c r="B55" s="51" t="s">
        <v>217</v>
      </c>
      <c r="C55" s="287"/>
      <c r="D55" s="287">
        <v>6</v>
      </c>
      <c r="E55" s="287"/>
      <c r="F55" s="287"/>
      <c r="G55" s="287"/>
      <c r="H55" s="287">
        <v>6</v>
      </c>
    </row>
    <row r="56" spans="2:8">
      <c r="B56" s="51" t="s">
        <v>216</v>
      </c>
      <c r="C56" s="287"/>
      <c r="D56" s="287">
        <v>41</v>
      </c>
      <c r="E56" s="287"/>
      <c r="F56" s="287"/>
      <c r="G56" s="287"/>
      <c r="H56" s="287">
        <v>41</v>
      </c>
    </row>
    <row r="57" spans="2:8">
      <c r="B57" s="51" t="s">
        <v>214</v>
      </c>
      <c r="C57" s="287">
        <v>3</v>
      </c>
      <c r="D57" s="287">
        <v>6</v>
      </c>
      <c r="E57" s="287"/>
      <c r="F57" s="287"/>
      <c r="G57" s="287"/>
      <c r="H57" s="287">
        <v>9</v>
      </c>
    </row>
    <row r="58" spans="2:8">
      <c r="B58" s="51" t="s">
        <v>213</v>
      </c>
      <c r="C58" s="287"/>
      <c r="D58" s="287">
        <v>17</v>
      </c>
      <c r="E58" s="287"/>
      <c r="F58" s="287"/>
      <c r="G58" s="287"/>
      <c r="H58" s="287">
        <v>17</v>
      </c>
    </row>
    <row r="59" spans="2:8">
      <c r="B59" s="51" t="s">
        <v>218</v>
      </c>
      <c r="C59" s="287"/>
      <c r="D59" s="287">
        <v>17</v>
      </c>
      <c r="E59" s="287"/>
      <c r="F59" s="287"/>
      <c r="G59" s="287"/>
      <c r="H59" s="287">
        <v>17</v>
      </c>
    </row>
    <row r="60" spans="2:8">
      <c r="B60" s="51" t="s">
        <v>219</v>
      </c>
      <c r="C60" s="287">
        <v>7</v>
      </c>
      <c r="D60" s="287">
        <v>14</v>
      </c>
      <c r="E60" s="287"/>
      <c r="F60" s="287"/>
      <c r="G60" s="287"/>
      <c r="H60" s="287">
        <v>21</v>
      </c>
    </row>
    <row r="61" spans="2:8">
      <c r="B61" s="51" t="s">
        <v>220</v>
      </c>
      <c r="C61" s="287">
        <v>1</v>
      </c>
      <c r="D61" s="287">
        <v>17</v>
      </c>
      <c r="E61" s="287"/>
      <c r="F61" s="287"/>
      <c r="G61" s="287"/>
      <c r="H61" s="287">
        <v>18</v>
      </c>
    </row>
    <row r="62" spans="2:8">
      <c r="B62" s="51" t="s">
        <v>215</v>
      </c>
      <c r="C62" s="287"/>
      <c r="D62" s="287">
        <v>7</v>
      </c>
      <c r="E62" s="287"/>
      <c r="F62" s="287"/>
      <c r="G62" s="287"/>
      <c r="H62" s="287">
        <v>7</v>
      </c>
    </row>
    <row r="63" spans="2:8">
      <c r="B63" s="51" t="s">
        <v>1227</v>
      </c>
      <c r="C63" s="287">
        <v>14</v>
      </c>
      <c r="D63" s="287">
        <v>177</v>
      </c>
      <c r="E63" s="287">
        <v>7</v>
      </c>
      <c r="F63" s="287">
        <v>1</v>
      </c>
      <c r="G63" s="287">
        <v>46</v>
      </c>
      <c r="H63" s="28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7">
        <v>14</v>
      </c>
    </row>
    <row r="74" spans="2:3">
      <c r="B74" s="51" t="s">
        <v>614</v>
      </c>
      <c r="C74" s="287">
        <v>177</v>
      </c>
    </row>
    <row r="75" spans="2:3">
      <c r="B75" s="51" t="s">
        <v>1927</v>
      </c>
      <c r="C75" s="287">
        <v>7</v>
      </c>
    </row>
    <row r="76" spans="2:3">
      <c r="B76" s="51" t="s">
        <v>616</v>
      </c>
      <c r="C76" s="287">
        <v>1</v>
      </c>
    </row>
    <row r="77" spans="2:3">
      <c r="B77" s="51" t="s">
        <v>619</v>
      </c>
      <c r="C77" s="287">
        <v>46</v>
      </c>
    </row>
    <row r="78" spans="2:3">
      <c r="B78" s="51" t="s">
        <v>1227</v>
      </c>
      <c r="C78" s="28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619</v>
      </c>
      <c r="G95" t="s">
        <v>1227</v>
      </c>
    </row>
    <row r="96" spans="2:16">
      <c r="B96" s="51" t="s">
        <v>380</v>
      </c>
      <c r="C96" s="287">
        <v>21</v>
      </c>
      <c r="D96" s="287">
        <v>8</v>
      </c>
      <c r="E96" s="287"/>
      <c r="F96" s="287">
        <v>1</v>
      </c>
      <c r="G96" s="287">
        <v>30</v>
      </c>
    </row>
    <row r="97" spans="2:7">
      <c r="B97" s="51" t="s">
        <v>336</v>
      </c>
      <c r="C97" s="287">
        <v>12</v>
      </c>
      <c r="D97" s="287">
        <v>4</v>
      </c>
      <c r="E97" s="287">
        <v>26</v>
      </c>
      <c r="F97" s="287">
        <v>1</v>
      </c>
      <c r="G97" s="287">
        <v>43</v>
      </c>
    </row>
    <row r="98" spans="2:7">
      <c r="B98" s="51" t="s">
        <v>369</v>
      </c>
      <c r="C98" s="287">
        <v>2</v>
      </c>
      <c r="D98" s="287">
        <v>13</v>
      </c>
      <c r="E98" s="287">
        <v>3</v>
      </c>
      <c r="F98" s="287">
        <v>6</v>
      </c>
      <c r="G98" s="287">
        <v>24</v>
      </c>
    </row>
    <row r="99" spans="2:7">
      <c r="B99" s="51" t="s">
        <v>440</v>
      </c>
      <c r="C99" s="287">
        <v>5</v>
      </c>
      <c r="D99" s="287"/>
      <c r="E99" s="287"/>
      <c r="F99" s="287"/>
      <c r="G99" s="287">
        <v>5</v>
      </c>
    </row>
    <row r="100" spans="2:7">
      <c r="B100" s="51" t="s">
        <v>442</v>
      </c>
      <c r="C100" s="287">
        <v>5</v>
      </c>
      <c r="D100" s="287"/>
      <c r="E100" s="287"/>
      <c r="F100" s="287"/>
      <c r="G100" s="287">
        <v>5</v>
      </c>
    </row>
    <row r="101" spans="2:7">
      <c r="B101" s="51" t="s">
        <v>1958</v>
      </c>
      <c r="C101" s="287"/>
      <c r="D101" s="287"/>
      <c r="E101" s="287"/>
      <c r="F101" s="287">
        <v>4</v>
      </c>
      <c r="G101" s="287">
        <v>4</v>
      </c>
    </row>
    <row r="102" spans="2:7">
      <c r="B102" s="51" t="s">
        <v>393</v>
      </c>
      <c r="C102" s="287">
        <v>9</v>
      </c>
      <c r="D102" s="287"/>
      <c r="E102" s="287"/>
      <c r="F102" s="287"/>
      <c r="G102" s="287">
        <v>9</v>
      </c>
    </row>
    <row r="103" spans="2:7">
      <c r="B103" s="51" t="s">
        <v>1959</v>
      </c>
      <c r="C103" s="287"/>
      <c r="D103" s="287">
        <v>15</v>
      </c>
      <c r="E103" s="287"/>
      <c r="F103" s="287"/>
      <c r="G103" s="287">
        <v>15</v>
      </c>
    </row>
    <row r="104" spans="2:7">
      <c r="B104" s="51" t="s">
        <v>1227</v>
      </c>
      <c r="C104" s="287">
        <v>54</v>
      </c>
      <c r="D104" s="287">
        <v>40</v>
      </c>
      <c r="E104" s="287">
        <v>29</v>
      </c>
      <c r="F104" s="287">
        <v>12</v>
      </c>
      <c r="G104" s="287">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287">
        <v>54</v>
      </c>
    </row>
    <row r="117" spans="2:3">
      <c r="B117" s="51" t="s">
        <v>619</v>
      </c>
      <c r="C117" s="287">
        <v>12</v>
      </c>
    </row>
    <row r="118" spans="2:3">
      <c r="B118" s="51" t="s">
        <v>615</v>
      </c>
      <c r="C118" s="287">
        <v>29</v>
      </c>
    </row>
    <row r="119" spans="2:3">
      <c r="B119" s="51" t="s">
        <v>1927</v>
      </c>
      <c r="C119" s="287">
        <v>40</v>
      </c>
    </row>
    <row r="120" spans="2:3">
      <c r="B120" s="51" t="s">
        <v>1227</v>
      </c>
      <c r="C120" s="28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C1" zoomScale="70" zoomScaleNormal="70" workbookViewId="0">
      <selection activeCell="G1326" sqref="G1326"/>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1927</v>
      </c>
      <c r="J143" s="43">
        <f>VLOOKUP(Table1[[#This Row],[Status]],Auxiliar!$B$16:$C$24,2,0)</f>
        <v>2</v>
      </c>
      <c r="K143" s="2" t="s">
        <v>1252</v>
      </c>
      <c r="L143" s="29" t="s">
        <v>1250</v>
      </c>
      <c r="M143" s="21" t="s">
        <v>1259</v>
      </c>
      <c r="N143" s="48">
        <v>45611</v>
      </c>
      <c r="O143" s="21">
        <f>INDEX(Auxiliar!$D$5:$F$13,MATCH(Table1[[#This Row],[Tipologia_Testes]],Auxiliar!$B$5:$B$13,0),MATCH(Table1[[#This Row],[Complexidade]],Auxiliar!$D$4:$F$4,0))</f>
        <v>2</v>
      </c>
      <c r="P143" s="2"/>
      <c r="Q143" s="2"/>
      <c r="R143" s="152">
        <v>45604</v>
      </c>
      <c r="S143" s="152"/>
      <c r="T143" s="152">
        <v>45610</v>
      </c>
      <c r="U143" s="152"/>
      <c r="V143" s="152"/>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1927</v>
      </c>
      <c r="J144" s="43">
        <f>VLOOKUP(Table1[[#This Row],[Status]],Auxiliar!$B$16:$C$24,2,0)</f>
        <v>2</v>
      </c>
      <c r="K144" s="2" t="s">
        <v>1253</v>
      </c>
      <c r="L144" s="29" t="s">
        <v>1250</v>
      </c>
      <c r="M144" s="21" t="s">
        <v>1259</v>
      </c>
      <c r="N144" s="48">
        <v>45611</v>
      </c>
      <c r="O144" s="21">
        <f>INDEX(Auxiliar!$D$5:$F$13,MATCH(Table1[[#This Row],[Tipologia_Testes]],Auxiliar!$B$5:$B$13,0),MATCH(Table1[[#This Row],[Complexidade]],Auxiliar!$D$4:$F$4,0))</f>
        <v>2</v>
      </c>
      <c r="P144" s="2"/>
      <c r="Q144" s="2"/>
      <c r="R144" s="152">
        <v>45604</v>
      </c>
      <c r="S144" s="152"/>
      <c r="T144" s="152">
        <v>45610</v>
      </c>
      <c r="U144" s="152"/>
      <c r="V144" s="152"/>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1927</v>
      </c>
      <c r="J145" s="43">
        <f>VLOOKUP(Table1[[#This Row],[Status]],Auxiliar!$B$16:$C$24,2,0)</f>
        <v>2</v>
      </c>
      <c r="K145" s="2" t="s">
        <v>1255</v>
      </c>
      <c r="L145" s="29" t="s">
        <v>1250</v>
      </c>
      <c r="M145" s="21" t="s">
        <v>1259</v>
      </c>
      <c r="N145" s="48">
        <v>45611</v>
      </c>
      <c r="O145" s="21">
        <f>INDEX(Auxiliar!$D$5:$F$13,MATCH(Table1[[#This Row],[Tipologia_Testes]],Auxiliar!$B$5:$B$13,0),MATCH(Table1[[#This Row],[Complexidade]],Auxiliar!$D$4:$F$4,0))</f>
        <v>0.1</v>
      </c>
      <c r="P145" s="2"/>
      <c r="Q145" s="2"/>
      <c r="R145" s="152">
        <v>45604</v>
      </c>
      <c r="S145" s="152"/>
      <c r="T145" s="152">
        <v>45610</v>
      </c>
      <c r="U145" s="152"/>
      <c r="V145" s="152"/>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1927</v>
      </c>
      <c r="J146" s="43">
        <f>VLOOKUP(Table1[[#This Row],[Status]],Auxiliar!$B$16:$C$24,2,0)</f>
        <v>2</v>
      </c>
      <c r="K146" s="2" t="s">
        <v>1252</v>
      </c>
      <c r="L146" s="29" t="s">
        <v>1250</v>
      </c>
      <c r="M146" s="21" t="s">
        <v>1259</v>
      </c>
      <c r="N146" s="48">
        <v>45611</v>
      </c>
      <c r="O146" s="21">
        <f>INDEX(Auxiliar!$D$5:$F$13,MATCH(Table1[[#This Row],[Tipologia_Testes]],Auxiliar!$B$5:$B$13,0),MATCH(Table1[[#This Row],[Complexidade]],Auxiliar!$D$4:$F$4,0))</f>
        <v>2</v>
      </c>
      <c r="P146" s="2"/>
      <c r="Q146" s="2"/>
      <c r="R146" s="152">
        <v>45604</v>
      </c>
      <c r="S146" s="152"/>
      <c r="T146" s="152">
        <v>45610</v>
      </c>
      <c r="U146" s="152"/>
      <c r="V146" s="152"/>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1927</v>
      </c>
      <c r="J147" s="43">
        <f>VLOOKUP(Table1[[#This Row],[Status]],Auxiliar!$B$16:$C$24,2,0)</f>
        <v>2</v>
      </c>
      <c r="K147" s="2" t="s">
        <v>1253</v>
      </c>
      <c r="L147" s="29" t="s">
        <v>1250</v>
      </c>
      <c r="M147" s="21" t="s">
        <v>1259</v>
      </c>
      <c r="N147" s="48">
        <v>45611</v>
      </c>
      <c r="O147" s="21">
        <f>INDEX(Auxiliar!$D$5:$F$13,MATCH(Table1[[#This Row],[Tipologia_Testes]],Auxiliar!$B$5:$B$13,0),MATCH(Table1[[#This Row],[Complexidade]],Auxiliar!$D$4:$F$4,0))</f>
        <v>2</v>
      </c>
      <c r="P147" s="2"/>
      <c r="Q147" s="2"/>
      <c r="R147" s="152">
        <v>45604</v>
      </c>
      <c r="S147" s="152"/>
      <c r="T147" s="152">
        <v>45610</v>
      </c>
      <c r="U147" s="152"/>
      <c r="V147" s="152"/>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1927</v>
      </c>
      <c r="J148" s="43">
        <f>VLOOKUP(Table1[[#This Row],[Status]],Auxiliar!$B$16:$C$24,2,0)</f>
        <v>2</v>
      </c>
      <c r="K148" s="2" t="s">
        <v>1255</v>
      </c>
      <c r="L148" s="29" t="s">
        <v>1250</v>
      </c>
      <c r="M148" s="21" t="s">
        <v>1259</v>
      </c>
      <c r="N148" s="48">
        <v>45611</v>
      </c>
      <c r="O148" s="21">
        <f>INDEX(Auxiliar!$D$5:$F$13,MATCH(Table1[[#This Row],[Tipologia_Testes]],Auxiliar!$B$5:$B$13,0),MATCH(Table1[[#This Row],[Complexidade]],Auxiliar!$D$4:$F$4,0))</f>
        <v>0.1</v>
      </c>
      <c r="P148" s="2"/>
      <c r="Q148" s="2"/>
      <c r="R148" s="152">
        <v>45604</v>
      </c>
      <c r="S148" s="152"/>
      <c r="T148" s="152">
        <v>45610</v>
      </c>
      <c r="U148" s="152"/>
      <c r="V148" s="152"/>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1927</v>
      </c>
      <c r="J149" s="43">
        <f>VLOOKUP(Table1[[#This Row],[Status]],Auxiliar!$B$16:$C$24,2,0)</f>
        <v>2</v>
      </c>
      <c r="K149" s="2" t="s">
        <v>1252</v>
      </c>
      <c r="L149" s="29" t="s">
        <v>1250</v>
      </c>
      <c r="M149" s="21" t="s">
        <v>1259</v>
      </c>
      <c r="N149" s="48">
        <v>45611</v>
      </c>
      <c r="O149" s="21">
        <f>INDEX(Auxiliar!$D$5:$F$13,MATCH(Table1[[#This Row],[Tipologia_Testes]],Auxiliar!$B$5:$B$13,0),MATCH(Table1[[#This Row],[Complexidade]],Auxiliar!$D$4:$F$4,0))</f>
        <v>2</v>
      </c>
      <c r="P149" s="2"/>
      <c r="Q149" s="2"/>
      <c r="R149" s="152">
        <v>45604</v>
      </c>
      <c r="S149" s="152"/>
      <c r="T149" s="152">
        <v>45610</v>
      </c>
      <c r="U149" s="152"/>
      <c r="V149" s="152"/>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1927</v>
      </c>
      <c r="J150" s="43">
        <f>VLOOKUP(Table1[[#This Row],[Status]],Auxiliar!$B$16:$C$24,2,0)</f>
        <v>2</v>
      </c>
      <c r="K150" s="2" t="s">
        <v>1253</v>
      </c>
      <c r="L150" s="29" t="s">
        <v>1250</v>
      </c>
      <c r="M150" s="21" t="s">
        <v>1259</v>
      </c>
      <c r="N150" s="48">
        <v>45611</v>
      </c>
      <c r="O150" s="21">
        <f>INDEX(Auxiliar!$D$5:$F$13,MATCH(Table1[[#This Row],[Tipologia_Testes]],Auxiliar!$B$5:$B$13,0),MATCH(Table1[[#This Row],[Complexidade]],Auxiliar!$D$4:$F$4,0))</f>
        <v>2</v>
      </c>
      <c r="P150" s="2"/>
      <c r="Q150" s="2"/>
      <c r="R150" s="152">
        <v>45604</v>
      </c>
      <c r="S150" s="152"/>
      <c r="T150" s="152">
        <v>45610</v>
      </c>
      <c r="U150" s="152"/>
      <c r="V150" s="152"/>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1927</v>
      </c>
      <c r="J151" s="43">
        <f>VLOOKUP(Table1[[#This Row],[Status]],Auxiliar!$B$16:$C$24,2,0)</f>
        <v>2</v>
      </c>
      <c r="K151" s="2" t="s">
        <v>1255</v>
      </c>
      <c r="L151" s="29" t="s">
        <v>1250</v>
      </c>
      <c r="M151" s="21" t="s">
        <v>1259</v>
      </c>
      <c r="N151" s="48">
        <v>45611</v>
      </c>
      <c r="O151" s="21">
        <f>INDEX(Auxiliar!$D$5:$F$13,MATCH(Table1[[#This Row],[Tipologia_Testes]],Auxiliar!$B$5:$B$13,0),MATCH(Table1[[#This Row],[Complexidade]],Auxiliar!$D$4:$F$4,0))</f>
        <v>0.1</v>
      </c>
      <c r="P151" s="2"/>
      <c r="Q151" s="2"/>
      <c r="R151" s="152">
        <v>45604</v>
      </c>
      <c r="S151" s="152"/>
      <c r="T151" s="152">
        <v>45610</v>
      </c>
      <c r="U151" s="152"/>
      <c r="V151" s="152"/>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1927</v>
      </c>
      <c r="J152" s="43">
        <f>VLOOKUP(Table1[[#This Row],[Status]],Auxiliar!$B$16:$C$24,2,0)</f>
        <v>2</v>
      </c>
      <c r="K152" s="2" t="s">
        <v>1252</v>
      </c>
      <c r="L152" s="29" t="s">
        <v>1250</v>
      </c>
      <c r="M152" s="21" t="s">
        <v>1259</v>
      </c>
      <c r="N152" s="48">
        <v>45611</v>
      </c>
      <c r="O152" s="21">
        <f>INDEX(Auxiliar!$D$5:$F$13,MATCH(Table1[[#This Row],[Tipologia_Testes]],Auxiliar!$B$5:$B$13,0),MATCH(Table1[[#This Row],[Complexidade]],Auxiliar!$D$4:$F$4,0))</f>
        <v>2</v>
      </c>
      <c r="P152" s="2"/>
      <c r="Q152" s="2"/>
      <c r="R152" s="152">
        <v>45604</v>
      </c>
      <c r="S152" s="152"/>
      <c r="T152" s="152">
        <v>45610</v>
      </c>
      <c r="U152" s="152"/>
      <c r="V152" s="152"/>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1927</v>
      </c>
      <c r="J153" s="43">
        <f>VLOOKUP(Table1[[#This Row],[Status]],Auxiliar!$B$16:$C$24,2,0)</f>
        <v>2</v>
      </c>
      <c r="K153" s="2" t="s">
        <v>1253</v>
      </c>
      <c r="L153" s="29" t="s">
        <v>1250</v>
      </c>
      <c r="M153" s="21" t="s">
        <v>1259</v>
      </c>
      <c r="N153" s="48">
        <v>45611</v>
      </c>
      <c r="O153" s="21">
        <f>INDEX(Auxiliar!$D$5:$F$13,MATCH(Table1[[#This Row],[Tipologia_Testes]],Auxiliar!$B$5:$B$13,0),MATCH(Table1[[#This Row],[Complexidade]],Auxiliar!$D$4:$F$4,0))</f>
        <v>2</v>
      </c>
      <c r="P153" s="2"/>
      <c r="Q153" s="2"/>
      <c r="R153" s="152">
        <v>45604</v>
      </c>
      <c r="S153" s="152"/>
      <c r="T153" s="152">
        <v>45610</v>
      </c>
      <c r="U153" s="152"/>
      <c r="V153" s="152"/>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1927</v>
      </c>
      <c r="J154" s="43">
        <f>VLOOKUP(Table1[[#This Row],[Status]],Auxiliar!$B$16:$C$24,2,0)</f>
        <v>2</v>
      </c>
      <c r="K154" s="2" t="s">
        <v>1255</v>
      </c>
      <c r="L154" s="29" t="s">
        <v>1250</v>
      </c>
      <c r="M154" s="21" t="s">
        <v>1259</v>
      </c>
      <c r="N154" s="48">
        <v>45611</v>
      </c>
      <c r="O154" s="21">
        <f>INDEX(Auxiliar!$D$5:$F$13,MATCH(Table1[[#This Row],[Tipologia_Testes]],Auxiliar!$B$5:$B$13,0),MATCH(Table1[[#This Row],[Complexidade]],Auxiliar!$D$4:$F$4,0))</f>
        <v>0.1</v>
      </c>
      <c r="P154" s="2"/>
      <c r="Q154" s="2"/>
      <c r="R154" s="152">
        <v>45604</v>
      </c>
      <c r="S154" s="152"/>
      <c r="T154" s="152">
        <v>45610</v>
      </c>
      <c r="U154" s="152"/>
      <c r="V154" s="152"/>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1927</v>
      </c>
      <c r="J155" s="43">
        <f>VLOOKUP(Table1[[#This Row],[Status]],Auxiliar!$B$16:$C$24,2,0)</f>
        <v>2</v>
      </c>
      <c r="K155" s="2" t="s">
        <v>1252</v>
      </c>
      <c r="L155" s="29" t="s">
        <v>1250</v>
      </c>
      <c r="M155" s="21" t="s">
        <v>1259</v>
      </c>
      <c r="N155" s="48">
        <v>45611</v>
      </c>
      <c r="O155" s="21">
        <f>INDEX(Auxiliar!$D$5:$F$13,MATCH(Table1[[#This Row],[Tipologia_Testes]],Auxiliar!$B$5:$B$13,0),MATCH(Table1[[#This Row],[Complexidade]],Auxiliar!$D$4:$F$4,0))</f>
        <v>2</v>
      </c>
      <c r="P155" s="2"/>
      <c r="Q155" s="2"/>
      <c r="R155" s="152">
        <v>45604</v>
      </c>
      <c r="S155" s="152"/>
      <c r="T155" s="152">
        <v>45610</v>
      </c>
      <c r="U155" s="152"/>
      <c r="V155" s="152"/>
      <c r="W155" s="2">
        <f>VLOOKUP(Table1[[#This Row],[Status]],Auxiliar!$B$16:$D$24,3,0)*Table1[[#This Row],[Estimação (horas)]]</f>
        <v>1</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1927</v>
      </c>
      <c r="J156" s="43">
        <f>VLOOKUP(Table1[[#This Row],[Status]],Auxiliar!$B$16:$C$24,2,0)</f>
        <v>2</v>
      </c>
      <c r="K156" s="2" t="s">
        <v>1253</v>
      </c>
      <c r="L156" s="29" t="s">
        <v>1250</v>
      </c>
      <c r="M156" s="21" t="s">
        <v>1259</v>
      </c>
      <c r="N156" s="48">
        <v>45611</v>
      </c>
      <c r="O156" s="21">
        <f>INDEX(Auxiliar!$D$5:$F$13,MATCH(Table1[[#This Row],[Tipologia_Testes]],Auxiliar!$B$5:$B$13,0),MATCH(Table1[[#This Row],[Complexidade]],Auxiliar!$D$4:$F$4,0))</f>
        <v>2</v>
      </c>
      <c r="P156" s="2"/>
      <c r="Q156" s="2"/>
      <c r="R156" s="152">
        <v>45604</v>
      </c>
      <c r="S156" s="152"/>
      <c r="T156" s="152">
        <v>45610</v>
      </c>
      <c r="U156" s="152"/>
      <c r="V156" s="152"/>
      <c r="W156" s="2">
        <f>VLOOKUP(Table1[[#This Row],[Status]],Auxiliar!$B$16:$D$24,3,0)*Table1[[#This Row],[Estimação (horas)]]</f>
        <v>1</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1927</v>
      </c>
      <c r="J157" s="43">
        <f>VLOOKUP(Table1[[#This Row],[Status]],Auxiliar!$B$16:$C$24,2,0)</f>
        <v>2</v>
      </c>
      <c r="K157" s="2" t="s">
        <v>1255</v>
      </c>
      <c r="L157" s="29" t="s">
        <v>1250</v>
      </c>
      <c r="M157" s="21" t="s">
        <v>1259</v>
      </c>
      <c r="N157" s="48">
        <v>45611</v>
      </c>
      <c r="O157" s="21">
        <f>INDEX(Auxiliar!$D$5:$F$13,MATCH(Table1[[#This Row],[Tipologia_Testes]],Auxiliar!$B$5:$B$13,0),MATCH(Table1[[#This Row],[Complexidade]],Auxiliar!$D$4:$F$4,0))</f>
        <v>0.1</v>
      </c>
      <c r="P157" s="2"/>
      <c r="Q157" s="2"/>
      <c r="R157" s="152">
        <v>45604</v>
      </c>
      <c r="S157" s="152"/>
      <c r="T157" s="152">
        <v>45610</v>
      </c>
      <c r="U157" s="152"/>
      <c r="V157" s="152"/>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1927</v>
      </c>
      <c r="J158" s="43">
        <f>VLOOKUP(Table1[[#This Row],[Status]],Auxiliar!$B$16:$C$24,2,0)</f>
        <v>2</v>
      </c>
      <c r="K158" s="2" t="s">
        <v>1252</v>
      </c>
      <c r="L158" s="29" t="s">
        <v>1250</v>
      </c>
      <c r="M158" s="21" t="s">
        <v>1259</v>
      </c>
      <c r="N158" s="48">
        <v>45611</v>
      </c>
      <c r="O158" s="21">
        <f>INDEX(Auxiliar!$D$5:$F$13,MATCH(Table1[[#This Row],[Tipologia_Testes]],Auxiliar!$B$5:$B$13,0),MATCH(Table1[[#This Row],[Complexidade]],Auxiliar!$D$4:$F$4,0))</f>
        <v>2</v>
      </c>
      <c r="P158" s="2"/>
      <c r="Q158" s="2"/>
      <c r="R158" s="152">
        <v>45604</v>
      </c>
      <c r="S158" s="152"/>
      <c r="T158" s="152">
        <v>45610</v>
      </c>
      <c r="U158" s="152"/>
      <c r="V158" s="152"/>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1927</v>
      </c>
      <c r="J159" s="43">
        <f>VLOOKUP(Table1[[#This Row],[Status]],Auxiliar!$B$16:$C$24,2,0)</f>
        <v>2</v>
      </c>
      <c r="K159" s="2" t="s">
        <v>1253</v>
      </c>
      <c r="L159" s="29" t="s">
        <v>1250</v>
      </c>
      <c r="M159" s="21" t="s">
        <v>1259</v>
      </c>
      <c r="N159" s="48">
        <v>45611</v>
      </c>
      <c r="O159" s="21">
        <f>INDEX(Auxiliar!$D$5:$F$13,MATCH(Table1[[#This Row],[Tipologia_Testes]],Auxiliar!$B$5:$B$13,0),MATCH(Table1[[#This Row],[Complexidade]],Auxiliar!$D$4:$F$4,0))</f>
        <v>2</v>
      </c>
      <c r="P159" s="2"/>
      <c r="Q159" s="2"/>
      <c r="R159" s="152">
        <v>45604</v>
      </c>
      <c r="S159" s="152"/>
      <c r="T159" s="152">
        <v>45610</v>
      </c>
      <c r="U159" s="152"/>
      <c r="V159" s="152"/>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1927</v>
      </c>
      <c r="J160" s="43">
        <f>VLOOKUP(Table1[[#This Row],[Status]],Auxiliar!$B$16:$C$24,2,0)</f>
        <v>2</v>
      </c>
      <c r="K160" s="2" t="s">
        <v>1255</v>
      </c>
      <c r="L160" s="29" t="s">
        <v>1250</v>
      </c>
      <c r="M160" s="21" t="s">
        <v>1259</v>
      </c>
      <c r="N160" s="48">
        <v>45611</v>
      </c>
      <c r="O160" s="21">
        <f>INDEX(Auxiliar!$D$5:$F$13,MATCH(Table1[[#This Row],[Tipologia_Testes]],Auxiliar!$B$5:$B$13,0),MATCH(Table1[[#This Row],[Complexidade]],Auxiliar!$D$4:$F$4,0))</f>
        <v>0.1</v>
      </c>
      <c r="P160" s="2"/>
      <c r="Q160" s="2"/>
      <c r="R160" s="152">
        <v>45604</v>
      </c>
      <c r="S160" s="152"/>
      <c r="T160" s="152">
        <v>45610</v>
      </c>
      <c r="U160" s="152"/>
      <c r="V160" s="152"/>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1927</v>
      </c>
      <c r="J167" s="43">
        <f>VLOOKUP(Table1[[#This Row],[Status]],Auxiliar!$B$16:$C$24,2,0)</f>
        <v>2</v>
      </c>
      <c r="K167" s="2" t="s">
        <v>1252</v>
      </c>
      <c r="L167" s="29" t="s">
        <v>1250</v>
      </c>
      <c r="M167" s="21" t="s">
        <v>1259</v>
      </c>
      <c r="N167" s="48">
        <v>45611</v>
      </c>
      <c r="O167" s="21">
        <f>INDEX(Auxiliar!$D$5:$F$13,MATCH(Table1[[#This Row],[Tipologia_Testes]],Auxiliar!$B$5:$B$13,0),MATCH(Table1[[#This Row],[Complexidade]],Auxiliar!$D$4:$F$4,0))</f>
        <v>2</v>
      </c>
      <c r="P167" s="2"/>
      <c r="Q167" s="2"/>
      <c r="R167" s="152">
        <v>45604</v>
      </c>
      <c r="S167" s="152"/>
      <c r="T167" s="152">
        <v>45610</v>
      </c>
      <c r="U167" s="152"/>
      <c r="V167" s="152"/>
      <c r="W167" s="2">
        <f>VLOOKUP(Table1[[#This Row],[Status]],Auxiliar!$B$16:$D$24,3,0)*Table1[[#This Row],[Estimação (horas)]]</f>
        <v>1</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1927</v>
      </c>
      <c r="J168" s="43">
        <f>VLOOKUP(Table1[[#This Row],[Status]],Auxiliar!$B$16:$C$24,2,0)</f>
        <v>2</v>
      </c>
      <c r="K168" s="2" t="s">
        <v>1253</v>
      </c>
      <c r="L168" s="29" t="s">
        <v>1250</v>
      </c>
      <c r="M168" s="21" t="s">
        <v>1259</v>
      </c>
      <c r="N168" s="48">
        <v>45611</v>
      </c>
      <c r="O168" s="21">
        <f>INDEX(Auxiliar!$D$5:$F$13,MATCH(Table1[[#This Row],[Tipologia_Testes]],Auxiliar!$B$5:$B$13,0),MATCH(Table1[[#This Row],[Complexidade]],Auxiliar!$D$4:$F$4,0))</f>
        <v>2</v>
      </c>
      <c r="P168" s="2"/>
      <c r="Q168" s="2"/>
      <c r="R168" s="152">
        <v>45604</v>
      </c>
      <c r="S168" s="152"/>
      <c r="T168" s="152">
        <v>45610</v>
      </c>
      <c r="U168" s="152"/>
      <c r="V168" s="152"/>
      <c r="W168" s="2">
        <f>VLOOKUP(Table1[[#This Row],[Status]],Auxiliar!$B$16:$D$24,3,0)*Table1[[#This Row],[Estimação (horas)]]</f>
        <v>1</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1927</v>
      </c>
      <c r="J169" s="43">
        <f>VLOOKUP(Table1[[#This Row],[Status]],Auxiliar!$B$16:$C$24,2,0)</f>
        <v>2</v>
      </c>
      <c r="K169" s="2" t="s">
        <v>1255</v>
      </c>
      <c r="L169" s="29" t="s">
        <v>1250</v>
      </c>
      <c r="M169" s="21" t="s">
        <v>1259</v>
      </c>
      <c r="N169" s="48">
        <v>45611</v>
      </c>
      <c r="O169" s="21">
        <f>INDEX(Auxiliar!$D$5:$F$13,MATCH(Table1[[#This Row],[Tipologia_Testes]],Auxiliar!$B$5:$B$13,0),MATCH(Table1[[#This Row],[Complexidade]],Auxiliar!$D$4:$F$4,0))</f>
        <v>0.1</v>
      </c>
      <c r="P169" s="2"/>
      <c r="Q169" s="2"/>
      <c r="R169" s="152">
        <v>45604</v>
      </c>
      <c r="S169" s="152"/>
      <c r="T169" s="152">
        <v>45610</v>
      </c>
      <c r="U169" s="152"/>
      <c r="V169" s="152"/>
      <c r="W169" s="2">
        <f>VLOOKUP(Table1[[#This Row],[Status]],Auxiliar!$B$16:$D$24,3,0)*Table1[[#This Row],[Estimação (horas)]]</f>
        <v>0.05</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1927</v>
      </c>
      <c r="J173" s="43">
        <f>VLOOKUP(Table1[[#This Row],[Status]],Auxiliar!$B$16:$C$24,2,0)</f>
        <v>2</v>
      </c>
      <c r="K173" s="2" t="s">
        <v>1252</v>
      </c>
      <c r="L173" s="29" t="s">
        <v>1250</v>
      </c>
      <c r="M173" s="21" t="s">
        <v>1259</v>
      </c>
      <c r="N173" s="48">
        <v>45611</v>
      </c>
      <c r="O173" s="21">
        <f>INDEX(Auxiliar!$D$5:$F$13,MATCH(Table1[[#This Row],[Tipologia_Testes]],Auxiliar!$B$5:$B$13,0),MATCH(Table1[[#This Row],[Complexidade]],Auxiliar!$D$4:$F$4,0))</f>
        <v>2</v>
      </c>
      <c r="P173" s="2"/>
      <c r="Q173" s="2"/>
      <c r="R173" s="152">
        <v>45604</v>
      </c>
      <c r="S173" s="152"/>
      <c r="T173" s="152">
        <v>45610</v>
      </c>
      <c r="U173" s="152"/>
      <c r="V173" s="152"/>
      <c r="W173" s="2">
        <f>VLOOKUP(Table1[[#This Row],[Status]],Auxiliar!$B$16:$D$24,3,0)*Table1[[#This Row],[Estimação (horas)]]</f>
        <v>1</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1927</v>
      </c>
      <c r="J174" s="43">
        <f>VLOOKUP(Table1[[#This Row],[Status]],Auxiliar!$B$16:$C$24,2,0)</f>
        <v>2</v>
      </c>
      <c r="K174" s="2" t="s">
        <v>1253</v>
      </c>
      <c r="L174" s="29" t="s">
        <v>1250</v>
      </c>
      <c r="M174" s="21" t="s">
        <v>1259</v>
      </c>
      <c r="N174" s="48">
        <v>45611</v>
      </c>
      <c r="O174" s="21">
        <f>INDEX(Auxiliar!$D$5:$F$13,MATCH(Table1[[#This Row],[Tipologia_Testes]],Auxiliar!$B$5:$B$13,0),MATCH(Table1[[#This Row],[Complexidade]],Auxiliar!$D$4:$F$4,0))</f>
        <v>2</v>
      </c>
      <c r="P174" s="2"/>
      <c r="Q174" s="2"/>
      <c r="R174" s="152">
        <v>45604</v>
      </c>
      <c r="S174" s="152"/>
      <c r="T174" s="152">
        <v>45610</v>
      </c>
      <c r="U174" s="152"/>
      <c r="V174" s="152"/>
      <c r="W174" s="2">
        <f>VLOOKUP(Table1[[#This Row],[Status]],Auxiliar!$B$16:$D$24,3,0)*Table1[[#This Row],[Estimação (horas)]]</f>
        <v>1</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1927</v>
      </c>
      <c r="J175" s="43">
        <f>VLOOKUP(Table1[[#This Row],[Status]],Auxiliar!$B$16:$C$24,2,0)</f>
        <v>2</v>
      </c>
      <c r="K175" s="2" t="s">
        <v>1255</v>
      </c>
      <c r="L175" s="29" t="s">
        <v>1250</v>
      </c>
      <c r="M175" s="21" t="s">
        <v>1259</v>
      </c>
      <c r="N175" s="48">
        <v>45611</v>
      </c>
      <c r="O175" s="21">
        <f>INDEX(Auxiliar!$D$5:$F$13,MATCH(Table1[[#This Row],[Tipologia_Testes]],Auxiliar!$B$5:$B$13,0),MATCH(Table1[[#This Row],[Complexidade]],Auxiliar!$D$4:$F$4,0))</f>
        <v>0.1</v>
      </c>
      <c r="P175" s="2"/>
      <c r="Q175" s="2"/>
      <c r="R175" s="152">
        <v>45604</v>
      </c>
      <c r="S175" s="152"/>
      <c r="T175" s="152">
        <v>45610</v>
      </c>
      <c r="U175" s="152"/>
      <c r="V175" s="152"/>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1927</v>
      </c>
      <c r="J176" s="43">
        <f>VLOOKUP(Table1[[#This Row],[Status]],Auxiliar!$B$16:$C$24,2,0)</f>
        <v>2</v>
      </c>
      <c r="K176" s="2" t="s">
        <v>1252</v>
      </c>
      <c r="L176" s="29" t="s">
        <v>1250</v>
      </c>
      <c r="M176" s="21" t="s">
        <v>1259</v>
      </c>
      <c r="N176" s="48">
        <v>45611</v>
      </c>
      <c r="O176" s="21">
        <f>INDEX(Auxiliar!$D$5:$F$13,MATCH(Table1[[#This Row],[Tipologia_Testes]],Auxiliar!$B$5:$B$13,0),MATCH(Table1[[#This Row],[Complexidade]],Auxiliar!$D$4:$F$4,0))</f>
        <v>2</v>
      </c>
      <c r="P176" s="2"/>
      <c r="Q176" s="2"/>
      <c r="R176" s="152">
        <v>45604</v>
      </c>
      <c r="S176" s="152"/>
      <c r="T176" s="152">
        <v>45610</v>
      </c>
      <c r="U176" s="152"/>
      <c r="V176" s="152"/>
      <c r="W176" s="2">
        <f>VLOOKUP(Table1[[#This Row],[Status]],Auxiliar!$B$16:$D$24,3,0)*Table1[[#This Row],[Estimação (horas)]]</f>
        <v>1</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1927</v>
      </c>
      <c r="J177" s="43">
        <f>VLOOKUP(Table1[[#This Row],[Status]],Auxiliar!$B$16:$C$24,2,0)</f>
        <v>2</v>
      </c>
      <c r="K177" s="2" t="s">
        <v>1253</v>
      </c>
      <c r="L177" s="29" t="s">
        <v>1250</v>
      </c>
      <c r="M177" s="21" t="s">
        <v>1259</v>
      </c>
      <c r="N177" s="48">
        <v>45611</v>
      </c>
      <c r="O177" s="21">
        <f>INDEX(Auxiliar!$D$5:$F$13,MATCH(Table1[[#This Row],[Tipologia_Testes]],Auxiliar!$B$5:$B$13,0),MATCH(Table1[[#This Row],[Complexidade]],Auxiliar!$D$4:$F$4,0))</f>
        <v>2</v>
      </c>
      <c r="P177" s="2"/>
      <c r="Q177" s="2"/>
      <c r="R177" s="152">
        <v>45604</v>
      </c>
      <c r="S177" s="152"/>
      <c r="T177" s="152">
        <v>45610</v>
      </c>
      <c r="U177" s="152"/>
      <c r="V177" s="152"/>
      <c r="W177" s="2">
        <f>VLOOKUP(Table1[[#This Row],[Status]],Auxiliar!$B$16:$D$24,3,0)*Table1[[#This Row],[Estimação (horas)]]</f>
        <v>1</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1927</v>
      </c>
      <c r="J178" s="43">
        <f>VLOOKUP(Table1[[#This Row],[Status]],Auxiliar!$B$16:$C$24,2,0)</f>
        <v>2</v>
      </c>
      <c r="K178" s="2" t="s">
        <v>1255</v>
      </c>
      <c r="L178" s="29" t="s">
        <v>1250</v>
      </c>
      <c r="M178" s="21" t="s">
        <v>1259</v>
      </c>
      <c r="N178" s="48">
        <v>45611</v>
      </c>
      <c r="O178" s="21">
        <f>INDEX(Auxiliar!$D$5:$F$13,MATCH(Table1[[#This Row],[Tipologia_Testes]],Auxiliar!$B$5:$B$13,0),MATCH(Table1[[#This Row],[Complexidade]],Auxiliar!$D$4:$F$4,0))</f>
        <v>0.1</v>
      </c>
      <c r="P178" s="2"/>
      <c r="Q178" s="2"/>
      <c r="R178" s="152">
        <v>45604</v>
      </c>
      <c r="S178" s="152"/>
      <c r="T178" s="152">
        <v>45610</v>
      </c>
      <c r="U178" s="152"/>
      <c r="V178" s="152"/>
      <c r="W178" s="2">
        <f>VLOOKUP(Table1[[#This Row],[Status]],Auxiliar!$B$16:$D$24,3,0)*Table1[[#This Row],[Estimação (horas)]]</f>
        <v>0.05</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1927</v>
      </c>
      <c r="J182" s="43">
        <f>VLOOKUP(Table1[[#This Row],[Status]],Auxiliar!$B$16:$C$24,2,0)</f>
        <v>2</v>
      </c>
      <c r="K182" s="2" t="s">
        <v>1252</v>
      </c>
      <c r="L182" s="29" t="s">
        <v>1250</v>
      </c>
      <c r="M182" s="21" t="s">
        <v>1259</v>
      </c>
      <c r="N182" s="48">
        <v>45611</v>
      </c>
      <c r="O182" s="21">
        <f>INDEX(Auxiliar!$D$5:$F$13,MATCH(Table1[[#This Row],[Tipologia_Testes]],Auxiliar!$B$5:$B$13,0),MATCH(Table1[[#This Row],[Complexidade]],Auxiliar!$D$4:$F$4,0))</f>
        <v>2</v>
      </c>
      <c r="P182" s="2"/>
      <c r="Q182" s="2"/>
      <c r="R182" s="152">
        <v>45604</v>
      </c>
      <c r="S182" s="152"/>
      <c r="T182" s="152">
        <v>45610</v>
      </c>
      <c r="U182" s="152"/>
      <c r="V182" s="152"/>
      <c r="W182" s="2">
        <f>VLOOKUP(Table1[[#This Row],[Status]],Auxiliar!$B$16:$D$24,3,0)*Table1[[#This Row],[Estimação (horas)]]</f>
        <v>1</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1927</v>
      </c>
      <c r="J183" s="43">
        <f>VLOOKUP(Table1[[#This Row],[Status]],Auxiliar!$B$16:$C$24,2,0)</f>
        <v>2</v>
      </c>
      <c r="K183" s="2" t="s">
        <v>1253</v>
      </c>
      <c r="L183" s="29" t="s">
        <v>1250</v>
      </c>
      <c r="M183" s="21" t="s">
        <v>1259</v>
      </c>
      <c r="N183" s="48">
        <v>45611</v>
      </c>
      <c r="O183" s="21">
        <f>INDEX(Auxiliar!$D$5:$F$13,MATCH(Table1[[#This Row],[Tipologia_Testes]],Auxiliar!$B$5:$B$13,0),MATCH(Table1[[#This Row],[Complexidade]],Auxiliar!$D$4:$F$4,0))</f>
        <v>2</v>
      </c>
      <c r="P183" s="2"/>
      <c r="Q183" s="2"/>
      <c r="R183" s="152">
        <v>45604</v>
      </c>
      <c r="S183" s="152"/>
      <c r="T183" s="152">
        <v>45610</v>
      </c>
      <c r="U183" s="152"/>
      <c r="V183" s="152"/>
      <c r="W183" s="2">
        <f>VLOOKUP(Table1[[#This Row],[Status]],Auxiliar!$B$16:$D$24,3,0)*Table1[[#This Row],[Estimação (horas)]]</f>
        <v>1</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1927</v>
      </c>
      <c r="J184" s="43">
        <f>VLOOKUP(Table1[[#This Row],[Status]],Auxiliar!$B$16:$C$24,2,0)</f>
        <v>2</v>
      </c>
      <c r="K184" s="2" t="s">
        <v>1255</v>
      </c>
      <c r="L184" s="29" t="s">
        <v>1250</v>
      </c>
      <c r="M184" s="21" t="s">
        <v>1259</v>
      </c>
      <c r="N184" s="48">
        <v>45611</v>
      </c>
      <c r="O184" s="21">
        <f>INDEX(Auxiliar!$D$5:$F$13,MATCH(Table1[[#This Row],[Tipologia_Testes]],Auxiliar!$B$5:$B$13,0),MATCH(Table1[[#This Row],[Complexidade]],Auxiliar!$D$4:$F$4,0))</f>
        <v>0.1</v>
      </c>
      <c r="P184" s="2"/>
      <c r="Q184" s="2"/>
      <c r="R184" s="152">
        <v>45604</v>
      </c>
      <c r="S184" s="152"/>
      <c r="T184" s="152">
        <v>45610</v>
      </c>
      <c r="U184" s="152"/>
      <c r="V184" s="152"/>
      <c r="W184" s="2">
        <f>VLOOKUP(Table1[[#This Row],[Status]],Auxiliar!$B$16:$D$24,3,0)*Table1[[#This Row],[Estimação (horas)]]</f>
        <v>0.05</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1927</v>
      </c>
      <c r="J188" s="43">
        <f>VLOOKUP(Table1[[#This Row],[Status]],Auxiliar!$B$16:$C$24,2,0)</f>
        <v>2</v>
      </c>
      <c r="K188" s="2" t="s">
        <v>1252</v>
      </c>
      <c r="L188" s="29" t="s">
        <v>1250</v>
      </c>
      <c r="M188" s="21" t="s">
        <v>1259</v>
      </c>
      <c r="N188" s="48">
        <v>45611</v>
      </c>
      <c r="O188" s="21">
        <f>INDEX(Auxiliar!$D$5:$F$13,MATCH(Table1[[#This Row],[Tipologia_Testes]],Auxiliar!$B$5:$B$13,0),MATCH(Table1[[#This Row],[Complexidade]],Auxiliar!$D$4:$F$4,0))</f>
        <v>2</v>
      </c>
      <c r="P188" s="2"/>
      <c r="Q188" s="2"/>
      <c r="R188" s="152">
        <v>45604</v>
      </c>
      <c r="S188" s="152"/>
      <c r="T188" s="152">
        <v>45610</v>
      </c>
      <c r="U188" s="152"/>
      <c r="V188" s="152"/>
      <c r="W188" s="2">
        <f>VLOOKUP(Table1[[#This Row],[Status]],Auxiliar!$B$16:$D$24,3,0)*Table1[[#This Row],[Estimação (horas)]]</f>
        <v>1</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1927</v>
      </c>
      <c r="J189" s="43">
        <f>VLOOKUP(Table1[[#This Row],[Status]],Auxiliar!$B$16:$C$24,2,0)</f>
        <v>2</v>
      </c>
      <c r="K189" s="2" t="s">
        <v>1253</v>
      </c>
      <c r="L189" s="29" t="s">
        <v>1250</v>
      </c>
      <c r="M189" s="21" t="s">
        <v>1259</v>
      </c>
      <c r="N189" s="48">
        <v>45611</v>
      </c>
      <c r="O189" s="21">
        <f>INDEX(Auxiliar!$D$5:$F$13,MATCH(Table1[[#This Row],[Tipologia_Testes]],Auxiliar!$B$5:$B$13,0),MATCH(Table1[[#This Row],[Complexidade]],Auxiliar!$D$4:$F$4,0))</f>
        <v>2</v>
      </c>
      <c r="P189" s="2"/>
      <c r="Q189" s="2"/>
      <c r="R189" s="152">
        <v>45604</v>
      </c>
      <c r="S189" s="152"/>
      <c r="T189" s="152">
        <v>45610</v>
      </c>
      <c r="U189" s="152"/>
      <c r="V189" s="152"/>
      <c r="W189" s="2">
        <f>VLOOKUP(Table1[[#This Row],[Status]],Auxiliar!$B$16:$D$24,3,0)*Table1[[#This Row],[Estimação (horas)]]</f>
        <v>1</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1927</v>
      </c>
      <c r="J190" s="43">
        <f>VLOOKUP(Table1[[#This Row],[Status]],Auxiliar!$B$16:$C$24,2,0)</f>
        <v>2</v>
      </c>
      <c r="K190" s="2" t="s">
        <v>1255</v>
      </c>
      <c r="L190" s="29" t="s">
        <v>1250</v>
      </c>
      <c r="M190" s="21" t="s">
        <v>1259</v>
      </c>
      <c r="N190" s="48">
        <v>45611</v>
      </c>
      <c r="O190" s="21">
        <f>INDEX(Auxiliar!$D$5:$F$13,MATCH(Table1[[#This Row],[Tipologia_Testes]],Auxiliar!$B$5:$B$13,0),MATCH(Table1[[#This Row],[Complexidade]],Auxiliar!$D$4:$F$4,0))</f>
        <v>0.1</v>
      </c>
      <c r="P190" s="2"/>
      <c r="Q190" s="2"/>
      <c r="R190" s="152">
        <v>45604</v>
      </c>
      <c r="S190" s="152"/>
      <c r="T190" s="152">
        <v>45610</v>
      </c>
      <c r="U190" s="152"/>
      <c r="V190" s="152"/>
      <c r="W190" s="2">
        <f>VLOOKUP(Table1[[#This Row],[Status]],Auxiliar!$B$16:$D$24,3,0)*Table1[[#This Row],[Estimação (horas)]]</f>
        <v>0.05</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1927</v>
      </c>
      <c r="J224" s="43">
        <f>VLOOKUP(Table1[[#This Row],[Status]],Auxiliar!$B$16:$C$24,2,0)</f>
        <v>2</v>
      </c>
      <c r="K224" s="2" t="s">
        <v>1252</v>
      </c>
      <c r="L224" s="29" t="s">
        <v>1250</v>
      </c>
      <c r="M224" s="21" t="s">
        <v>1259</v>
      </c>
      <c r="N224" s="48">
        <v>45611</v>
      </c>
      <c r="O224" s="21">
        <f>INDEX(Auxiliar!$D$5:$F$13,MATCH(Table1[[#This Row],[Tipologia_Testes]],Auxiliar!$B$5:$B$13,0),MATCH(Table1[[#This Row],[Complexidade]],Auxiliar!$D$4:$F$4,0))</f>
        <v>2</v>
      </c>
      <c r="P224" s="2"/>
      <c r="Q224" s="2"/>
      <c r="R224" s="152">
        <v>45604</v>
      </c>
      <c r="S224" s="152"/>
      <c r="T224" s="152">
        <v>45610</v>
      </c>
      <c r="U224" s="152"/>
      <c r="V224" s="152"/>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1927</v>
      </c>
      <c r="J225" s="43">
        <f>VLOOKUP(Table1[[#This Row],[Status]],Auxiliar!$B$16:$C$24,2,0)</f>
        <v>2</v>
      </c>
      <c r="K225" s="2" t="s">
        <v>1253</v>
      </c>
      <c r="L225" s="29" t="s">
        <v>1250</v>
      </c>
      <c r="M225" s="21" t="s">
        <v>1259</v>
      </c>
      <c r="N225" s="48">
        <v>45611</v>
      </c>
      <c r="O225" s="21">
        <f>INDEX(Auxiliar!$D$5:$F$13,MATCH(Table1[[#This Row],[Tipologia_Testes]],Auxiliar!$B$5:$B$13,0),MATCH(Table1[[#This Row],[Complexidade]],Auxiliar!$D$4:$F$4,0))</f>
        <v>2</v>
      </c>
      <c r="P225" s="2"/>
      <c r="Q225" s="2"/>
      <c r="R225" s="152">
        <v>45604</v>
      </c>
      <c r="S225" s="152"/>
      <c r="T225" s="152">
        <v>45610</v>
      </c>
      <c r="U225" s="152"/>
      <c r="V225" s="152"/>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1927</v>
      </c>
      <c r="J226" s="43">
        <f>VLOOKUP(Table1[[#This Row],[Status]],Auxiliar!$B$16:$C$24,2,0)</f>
        <v>2</v>
      </c>
      <c r="K226" s="2" t="s">
        <v>1255</v>
      </c>
      <c r="L226" s="29" t="s">
        <v>1250</v>
      </c>
      <c r="M226" s="21" t="s">
        <v>1259</v>
      </c>
      <c r="N226" s="48">
        <v>45611</v>
      </c>
      <c r="O226" s="21">
        <f>INDEX(Auxiliar!$D$5:$F$13,MATCH(Table1[[#This Row],[Tipologia_Testes]],Auxiliar!$B$5:$B$13,0),MATCH(Table1[[#This Row],[Complexidade]],Auxiliar!$D$4:$F$4,0))</f>
        <v>0.1</v>
      </c>
      <c r="P226" s="2"/>
      <c r="Q226" s="2"/>
      <c r="R226" s="152">
        <v>45604</v>
      </c>
      <c r="S226" s="152"/>
      <c r="T226" s="152">
        <v>45610</v>
      </c>
      <c r="U226" s="152"/>
      <c r="V226" s="152"/>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1927</v>
      </c>
      <c r="J251" s="43">
        <f>VLOOKUP(Table1[[#This Row],[Status]],Auxiliar!$B$16:$C$24,2,0)</f>
        <v>2</v>
      </c>
      <c r="K251" s="2" t="s">
        <v>1252</v>
      </c>
      <c r="L251" s="29" t="s">
        <v>1250</v>
      </c>
      <c r="M251" s="21" t="s">
        <v>1259</v>
      </c>
      <c r="N251" s="48">
        <v>45611</v>
      </c>
      <c r="O251" s="21">
        <f>INDEX(Auxiliar!$D$5:$F$13,MATCH(Table1[[#This Row],[Tipologia_Testes]],Auxiliar!$B$5:$B$13,0),MATCH(Table1[[#This Row],[Complexidade]],Auxiliar!$D$4:$F$4,0))</f>
        <v>2</v>
      </c>
      <c r="P251" s="2"/>
      <c r="Q251" s="2"/>
      <c r="R251" s="152">
        <v>45604</v>
      </c>
      <c r="S251" s="152"/>
      <c r="T251" s="152">
        <v>45610</v>
      </c>
      <c r="U251" s="152"/>
      <c r="V251" s="152"/>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1927</v>
      </c>
      <c r="J252" s="43">
        <f>VLOOKUP(Table1[[#This Row],[Status]],Auxiliar!$B$16:$C$24,2,0)</f>
        <v>2</v>
      </c>
      <c r="K252" s="2" t="s">
        <v>1253</v>
      </c>
      <c r="L252" s="29" t="s">
        <v>1250</v>
      </c>
      <c r="M252" s="21" t="s">
        <v>1259</v>
      </c>
      <c r="N252" s="48">
        <v>45611</v>
      </c>
      <c r="O252" s="21">
        <f>INDEX(Auxiliar!$D$5:$F$13,MATCH(Table1[[#This Row],[Tipologia_Testes]],Auxiliar!$B$5:$B$13,0),MATCH(Table1[[#This Row],[Complexidade]],Auxiliar!$D$4:$F$4,0))</f>
        <v>2</v>
      </c>
      <c r="P252" s="2"/>
      <c r="Q252" s="2"/>
      <c r="R252" s="152">
        <v>45604</v>
      </c>
      <c r="S252" s="152"/>
      <c r="T252" s="152">
        <v>45610</v>
      </c>
      <c r="U252" s="152"/>
      <c r="V252" s="152"/>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1927</v>
      </c>
      <c r="J253" s="43">
        <f>VLOOKUP(Table1[[#This Row],[Status]],Auxiliar!$B$16:$C$24,2,0)</f>
        <v>2</v>
      </c>
      <c r="K253" s="2" t="s">
        <v>1255</v>
      </c>
      <c r="L253" s="29" t="s">
        <v>1250</v>
      </c>
      <c r="M253" s="21" t="s">
        <v>1259</v>
      </c>
      <c r="N253" s="48">
        <v>45611</v>
      </c>
      <c r="O253" s="21">
        <f>INDEX(Auxiliar!$D$5:$F$13,MATCH(Table1[[#This Row],[Tipologia_Testes]],Auxiliar!$B$5:$B$13,0),MATCH(Table1[[#This Row],[Complexidade]],Auxiliar!$D$4:$F$4,0))</f>
        <v>0.1</v>
      </c>
      <c r="P253" s="2"/>
      <c r="Q253" s="2"/>
      <c r="R253" s="152">
        <v>45604</v>
      </c>
      <c r="S253" s="152"/>
      <c r="T253" s="152">
        <v>45610</v>
      </c>
      <c r="U253" s="152"/>
      <c r="V253" s="152"/>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1927</v>
      </c>
      <c r="J266" s="43">
        <f>VLOOKUP(Table1[[#This Row],[Status]],Auxiliar!$B$16:$C$24,2,0)</f>
        <v>2</v>
      </c>
      <c r="K266" s="2" t="s">
        <v>1252</v>
      </c>
      <c r="L266" s="29" t="s">
        <v>1250</v>
      </c>
      <c r="M266" s="21" t="s">
        <v>1259</v>
      </c>
      <c r="N266" s="48">
        <v>45611</v>
      </c>
      <c r="O266" s="21">
        <f>INDEX(Auxiliar!$D$5:$F$13,MATCH(Table1[[#This Row],[Tipologia_Testes]],Auxiliar!$B$5:$B$13,0),MATCH(Table1[[#This Row],[Complexidade]],Auxiliar!$D$4:$F$4,0))</f>
        <v>2</v>
      </c>
      <c r="P266" s="2"/>
      <c r="Q266" s="2"/>
      <c r="R266" s="152">
        <v>45604</v>
      </c>
      <c r="S266" s="152"/>
      <c r="T266" s="152">
        <v>45610</v>
      </c>
      <c r="U266" s="152"/>
      <c r="V266" s="152"/>
      <c r="W266" s="2">
        <f>VLOOKUP(Table1[[#This Row],[Status]],Auxiliar!$B$16:$D$24,3,0)*Table1[[#This Row],[Estimação (horas)]]</f>
        <v>1</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1927</v>
      </c>
      <c r="J267" s="43">
        <f>VLOOKUP(Table1[[#This Row],[Status]],Auxiliar!$B$16:$C$24,2,0)</f>
        <v>2</v>
      </c>
      <c r="K267" s="2" t="s">
        <v>1253</v>
      </c>
      <c r="L267" s="29" t="s">
        <v>1250</v>
      </c>
      <c r="M267" s="21" t="s">
        <v>1259</v>
      </c>
      <c r="N267" s="48">
        <v>45611</v>
      </c>
      <c r="O267" s="21">
        <f>INDEX(Auxiliar!$D$5:$F$13,MATCH(Table1[[#This Row],[Tipologia_Testes]],Auxiliar!$B$5:$B$13,0),MATCH(Table1[[#This Row],[Complexidade]],Auxiliar!$D$4:$F$4,0))</f>
        <v>2</v>
      </c>
      <c r="P267" s="2"/>
      <c r="Q267" s="2"/>
      <c r="R267" s="152">
        <v>45604</v>
      </c>
      <c r="S267" s="152"/>
      <c r="T267" s="152">
        <v>45610</v>
      </c>
      <c r="U267" s="152"/>
      <c r="V267" s="152"/>
      <c r="W267" s="2">
        <f>VLOOKUP(Table1[[#This Row],[Status]],Auxiliar!$B$16:$D$24,3,0)*Table1[[#This Row],[Estimação (horas)]]</f>
        <v>1</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1927</v>
      </c>
      <c r="J268" s="43">
        <f>VLOOKUP(Table1[[#This Row],[Status]],Auxiliar!$B$16:$C$24,2,0)</f>
        <v>2</v>
      </c>
      <c r="K268" s="2" t="s">
        <v>1255</v>
      </c>
      <c r="L268" s="29" t="s">
        <v>1250</v>
      </c>
      <c r="M268" s="21" t="s">
        <v>1259</v>
      </c>
      <c r="N268" s="48">
        <v>45611</v>
      </c>
      <c r="O268" s="21">
        <f>INDEX(Auxiliar!$D$5:$F$13,MATCH(Table1[[#This Row],[Tipologia_Testes]],Auxiliar!$B$5:$B$13,0),MATCH(Table1[[#This Row],[Complexidade]],Auxiliar!$D$4:$F$4,0))</f>
        <v>0.1</v>
      </c>
      <c r="P268" s="2"/>
      <c r="Q268" s="2"/>
      <c r="R268" s="152">
        <v>45604</v>
      </c>
      <c r="S268" s="152"/>
      <c r="T268" s="152">
        <v>45610</v>
      </c>
      <c r="U268" s="152"/>
      <c r="V268" s="152"/>
      <c r="W268" s="2">
        <f>VLOOKUP(Table1[[#This Row],[Status]],Auxiliar!$B$16:$D$24,3,0)*Table1[[#This Row],[Estimação (horas)]]</f>
        <v>0.05</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1927</v>
      </c>
      <c r="J278" s="43">
        <f>VLOOKUP(Table1[[#This Row],[Status]],Auxiliar!$B$16:$C$24,2,0)</f>
        <v>2</v>
      </c>
      <c r="K278" s="2" t="s">
        <v>1252</v>
      </c>
      <c r="L278" s="29" t="s">
        <v>1250</v>
      </c>
      <c r="M278" s="21" t="s">
        <v>1259</v>
      </c>
      <c r="N278" s="48">
        <v>45611</v>
      </c>
      <c r="O278" s="21">
        <f>INDEX(Auxiliar!$D$5:$F$13,MATCH(Table1[[#This Row],[Tipologia_Testes]],Auxiliar!$B$5:$B$13,0),MATCH(Table1[[#This Row],[Complexidade]],Auxiliar!$D$4:$F$4,0))</f>
        <v>2</v>
      </c>
      <c r="P278" s="2"/>
      <c r="Q278" s="2"/>
      <c r="R278" s="152">
        <v>45604</v>
      </c>
      <c r="S278" s="152"/>
      <c r="T278" s="152">
        <v>45610</v>
      </c>
      <c r="U278" s="152"/>
      <c r="V278" s="152"/>
      <c r="W278" s="2">
        <f>VLOOKUP(Table1[[#This Row],[Status]],Auxiliar!$B$16:$D$24,3,0)*Table1[[#This Row],[Estimação (horas)]]</f>
        <v>1</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1927</v>
      </c>
      <c r="J279" s="43">
        <f>VLOOKUP(Table1[[#This Row],[Status]],Auxiliar!$B$16:$C$24,2,0)</f>
        <v>2</v>
      </c>
      <c r="K279" s="2" t="s">
        <v>1253</v>
      </c>
      <c r="L279" s="29" t="s">
        <v>1250</v>
      </c>
      <c r="M279" s="21" t="s">
        <v>1259</v>
      </c>
      <c r="N279" s="48">
        <v>45611</v>
      </c>
      <c r="O279" s="21">
        <f>INDEX(Auxiliar!$D$5:$F$13,MATCH(Table1[[#This Row],[Tipologia_Testes]],Auxiliar!$B$5:$B$13,0),MATCH(Table1[[#This Row],[Complexidade]],Auxiliar!$D$4:$F$4,0))</f>
        <v>2</v>
      </c>
      <c r="P279" s="2"/>
      <c r="Q279" s="2"/>
      <c r="R279" s="152">
        <v>45604</v>
      </c>
      <c r="S279" s="152"/>
      <c r="T279" s="152">
        <v>45610</v>
      </c>
      <c r="U279" s="152"/>
      <c r="V279" s="152"/>
      <c r="W279" s="2">
        <f>VLOOKUP(Table1[[#This Row],[Status]],Auxiliar!$B$16:$D$24,3,0)*Table1[[#This Row],[Estimação (horas)]]</f>
        <v>1</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1927</v>
      </c>
      <c r="J280" s="43">
        <f>VLOOKUP(Table1[[#This Row],[Status]],Auxiliar!$B$16:$C$24,2,0)</f>
        <v>2</v>
      </c>
      <c r="K280" s="2" t="s">
        <v>1255</v>
      </c>
      <c r="L280" s="29" t="s">
        <v>1250</v>
      </c>
      <c r="M280" s="21" t="s">
        <v>1259</v>
      </c>
      <c r="N280" s="48">
        <v>45611</v>
      </c>
      <c r="O280" s="21">
        <f>INDEX(Auxiliar!$D$5:$F$13,MATCH(Table1[[#This Row],[Tipologia_Testes]],Auxiliar!$B$5:$B$13,0),MATCH(Table1[[#This Row],[Complexidade]],Auxiliar!$D$4:$F$4,0))</f>
        <v>0.1</v>
      </c>
      <c r="P280" s="2"/>
      <c r="Q280" s="2"/>
      <c r="R280" s="152">
        <v>45604</v>
      </c>
      <c r="S280" s="152"/>
      <c r="T280" s="152">
        <v>45610</v>
      </c>
      <c r="U280" s="152"/>
      <c r="V280" s="152"/>
      <c r="W280" s="2">
        <f>VLOOKUP(Table1[[#This Row],[Status]],Auxiliar!$B$16:$D$24,3,0)*Table1[[#This Row],[Estimação (horas)]]</f>
        <v>0.05</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1927</v>
      </c>
      <c r="J326" s="43">
        <f>VLOOKUP(Table1[[#This Row],[Status]],Auxiliar!$B$16:$C$24,2,0)</f>
        <v>2</v>
      </c>
      <c r="K326" s="2" t="s">
        <v>1252</v>
      </c>
      <c r="L326" s="29" t="s">
        <v>1250</v>
      </c>
      <c r="M326" s="21" t="s">
        <v>1259</v>
      </c>
      <c r="N326" s="48">
        <v>45611</v>
      </c>
      <c r="O326" s="21">
        <f>INDEX(Auxiliar!$D$5:$F$13,MATCH(Table1[[#This Row],[Tipologia_Testes]],Auxiliar!$B$5:$B$13,0),MATCH(Table1[[#This Row],[Complexidade]],Auxiliar!$D$4:$F$4,0))</f>
        <v>2</v>
      </c>
      <c r="P326" s="2"/>
      <c r="Q326" s="2"/>
      <c r="R326" s="152">
        <v>45604</v>
      </c>
      <c r="S326" s="152"/>
      <c r="T326" s="152">
        <v>45610</v>
      </c>
      <c r="U326" s="152"/>
      <c r="V326" s="152"/>
      <c r="W326" s="2">
        <f>VLOOKUP(Table1[[#This Row],[Status]],Auxiliar!$B$16:$D$24,3,0)*Table1[[#This Row],[Estimação (horas)]]</f>
        <v>1</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1927</v>
      </c>
      <c r="J327" s="43">
        <f>VLOOKUP(Table1[[#This Row],[Status]],Auxiliar!$B$16:$C$24,2,0)</f>
        <v>2</v>
      </c>
      <c r="K327" s="2" t="s">
        <v>1253</v>
      </c>
      <c r="L327" s="29" t="s">
        <v>1250</v>
      </c>
      <c r="M327" s="21" t="s">
        <v>1259</v>
      </c>
      <c r="N327" s="48">
        <v>45611</v>
      </c>
      <c r="O327" s="21">
        <f>INDEX(Auxiliar!$D$5:$F$13,MATCH(Table1[[#This Row],[Tipologia_Testes]],Auxiliar!$B$5:$B$13,0),MATCH(Table1[[#This Row],[Complexidade]],Auxiliar!$D$4:$F$4,0))</f>
        <v>2</v>
      </c>
      <c r="P327" s="2"/>
      <c r="Q327" s="2"/>
      <c r="R327" s="152"/>
      <c r="S327" s="152"/>
      <c r="T327" s="152">
        <v>45610</v>
      </c>
      <c r="U327" s="152"/>
      <c r="V327" s="152"/>
      <c r="W327" s="2">
        <f>VLOOKUP(Table1[[#This Row],[Status]],Auxiliar!$B$16:$D$24,3,0)*Table1[[#This Row],[Estimação (horas)]]</f>
        <v>1</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1927</v>
      </c>
      <c r="J328" s="43">
        <f>VLOOKUP(Table1[[#This Row],[Status]],Auxiliar!$B$16:$C$24,2,0)</f>
        <v>2</v>
      </c>
      <c r="K328" s="2" t="s">
        <v>1255</v>
      </c>
      <c r="L328" s="29" t="s">
        <v>1250</v>
      </c>
      <c r="M328" s="21" t="s">
        <v>1259</v>
      </c>
      <c r="N328" s="48">
        <v>45611</v>
      </c>
      <c r="O328" s="21">
        <f>INDEX(Auxiliar!$D$5:$F$13,MATCH(Table1[[#This Row],[Tipologia_Testes]],Auxiliar!$B$5:$B$13,0),MATCH(Table1[[#This Row],[Complexidade]],Auxiliar!$D$4:$F$4,0))</f>
        <v>0.1</v>
      </c>
      <c r="P328" s="2"/>
      <c r="Q328" s="2"/>
      <c r="R328" s="152"/>
      <c r="S328" s="152"/>
      <c r="T328" s="152">
        <v>45610</v>
      </c>
      <c r="U328" s="152"/>
      <c r="V328" s="152"/>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1927</v>
      </c>
      <c r="J329" s="43">
        <f>VLOOKUP(Table1[[#This Row],[Status]],Auxiliar!$B$16:$C$24,2,0)</f>
        <v>2</v>
      </c>
      <c r="K329" s="2" t="s">
        <v>1252</v>
      </c>
      <c r="L329" s="29" t="s">
        <v>1250</v>
      </c>
      <c r="M329" s="21" t="s">
        <v>1259</v>
      </c>
      <c r="N329" s="48">
        <v>45611</v>
      </c>
      <c r="O329" s="21">
        <f>INDEX(Auxiliar!$D$5:$F$13,MATCH(Table1[[#This Row],[Tipologia_Testes]],Auxiliar!$B$5:$B$13,0),MATCH(Table1[[#This Row],[Complexidade]],Auxiliar!$D$4:$F$4,0))</f>
        <v>2</v>
      </c>
      <c r="P329" s="2"/>
      <c r="Q329" s="2"/>
      <c r="R329" s="152">
        <v>45261</v>
      </c>
      <c r="S329" s="152"/>
      <c r="T329" s="152">
        <v>45610</v>
      </c>
      <c r="U329" s="152"/>
      <c r="V329" s="152"/>
      <c r="W329" s="2">
        <f>VLOOKUP(Table1[[#This Row],[Status]],Auxiliar!$B$16:$D$24,3,0)*Table1[[#This Row],[Estimação (horas)]]</f>
        <v>1</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1927</v>
      </c>
      <c r="J330" s="43">
        <f>VLOOKUP(Table1[[#This Row],[Status]],Auxiliar!$B$16:$C$24,2,0)</f>
        <v>2</v>
      </c>
      <c r="K330" s="2" t="s">
        <v>1253</v>
      </c>
      <c r="L330" s="29" t="s">
        <v>1250</v>
      </c>
      <c r="M330" s="21" t="s">
        <v>1259</v>
      </c>
      <c r="N330" s="48">
        <v>45611</v>
      </c>
      <c r="O330" s="21">
        <f>INDEX(Auxiliar!$D$5:$F$13,MATCH(Table1[[#This Row],[Tipologia_Testes]],Auxiliar!$B$5:$B$13,0),MATCH(Table1[[#This Row],[Complexidade]],Auxiliar!$D$4:$F$4,0))</f>
        <v>2</v>
      </c>
      <c r="P330" s="2"/>
      <c r="Q330" s="2"/>
      <c r="R330" s="152"/>
      <c r="S330" s="152"/>
      <c r="T330" s="152">
        <v>45610</v>
      </c>
      <c r="U330" s="152"/>
      <c r="V330" s="152"/>
      <c r="W330" s="2">
        <f>VLOOKUP(Table1[[#This Row],[Status]],Auxiliar!$B$16:$D$24,3,0)*Table1[[#This Row],[Estimação (horas)]]</f>
        <v>1</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1927</v>
      </c>
      <c r="J331" s="43">
        <f>VLOOKUP(Table1[[#This Row],[Status]],Auxiliar!$B$16:$C$24,2,0)</f>
        <v>2</v>
      </c>
      <c r="K331" s="2" t="s">
        <v>1255</v>
      </c>
      <c r="L331" s="29" t="s">
        <v>1250</v>
      </c>
      <c r="M331" s="21" t="s">
        <v>1259</v>
      </c>
      <c r="N331" s="48">
        <v>45611</v>
      </c>
      <c r="O331" s="21">
        <f>INDEX(Auxiliar!$D$5:$F$13,MATCH(Table1[[#This Row],[Tipologia_Testes]],Auxiliar!$B$5:$B$13,0),MATCH(Table1[[#This Row],[Complexidade]],Auxiliar!$D$4:$F$4,0))</f>
        <v>0.1</v>
      </c>
      <c r="P331" s="2"/>
      <c r="Q331" s="2"/>
      <c r="R331" s="152"/>
      <c r="S331" s="152"/>
      <c r="T331" s="152">
        <v>45610</v>
      </c>
      <c r="U331" s="152"/>
      <c r="V331" s="152"/>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1927</v>
      </c>
      <c r="J332" s="43">
        <f>VLOOKUP(Table1[[#This Row],[Status]],Auxiliar!$B$16:$C$24,2,0)</f>
        <v>2</v>
      </c>
      <c r="K332" s="2" t="s">
        <v>1252</v>
      </c>
      <c r="L332" s="29" t="s">
        <v>1250</v>
      </c>
      <c r="M332" s="21" t="s">
        <v>1259</v>
      </c>
      <c r="N332" s="48">
        <v>45611</v>
      </c>
      <c r="O332" s="21">
        <f>INDEX(Auxiliar!$D$5:$F$13,MATCH(Table1[[#This Row],[Tipologia_Testes]],Auxiliar!$B$5:$B$13,0),MATCH(Table1[[#This Row],[Complexidade]],Auxiliar!$D$4:$F$4,0))</f>
        <v>2</v>
      </c>
      <c r="P332" s="2"/>
      <c r="Q332" s="2"/>
      <c r="R332" s="152">
        <v>45261</v>
      </c>
      <c r="S332" s="152"/>
      <c r="T332" s="152">
        <v>45610</v>
      </c>
      <c r="U332" s="152"/>
      <c r="V332" s="152"/>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1927</v>
      </c>
      <c r="J333" s="43">
        <f>VLOOKUP(Table1[[#This Row],[Status]],Auxiliar!$B$16:$C$24,2,0)</f>
        <v>2</v>
      </c>
      <c r="K333" s="2" t="s">
        <v>1253</v>
      </c>
      <c r="L333" s="29" t="s">
        <v>1250</v>
      </c>
      <c r="M333" s="21" t="s">
        <v>1259</v>
      </c>
      <c r="N333" s="48">
        <v>45611</v>
      </c>
      <c r="O333" s="21">
        <f>INDEX(Auxiliar!$D$5:$F$13,MATCH(Table1[[#This Row],[Tipologia_Testes]],Auxiliar!$B$5:$B$13,0),MATCH(Table1[[#This Row],[Complexidade]],Auxiliar!$D$4:$F$4,0))</f>
        <v>2</v>
      </c>
      <c r="P333" s="2"/>
      <c r="Q333" s="2"/>
      <c r="R333" s="152"/>
      <c r="S333" s="152"/>
      <c r="T333" s="152">
        <v>45610</v>
      </c>
      <c r="U333" s="152"/>
      <c r="V333" s="152"/>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1927</v>
      </c>
      <c r="J334" s="43">
        <f>VLOOKUP(Table1[[#This Row],[Status]],Auxiliar!$B$16:$C$24,2,0)</f>
        <v>2</v>
      </c>
      <c r="K334" s="2" t="s">
        <v>1255</v>
      </c>
      <c r="L334" s="29" t="s">
        <v>1250</v>
      </c>
      <c r="M334" s="21" t="s">
        <v>1259</v>
      </c>
      <c r="N334" s="48">
        <v>45611</v>
      </c>
      <c r="O334" s="21">
        <f>INDEX(Auxiliar!$D$5:$F$13,MATCH(Table1[[#This Row],[Tipologia_Testes]],Auxiliar!$B$5:$B$13,0),MATCH(Table1[[#This Row],[Complexidade]],Auxiliar!$D$4:$F$4,0))</f>
        <v>0.1</v>
      </c>
      <c r="P334" s="2"/>
      <c r="Q334" s="2"/>
      <c r="R334" s="152"/>
      <c r="S334" s="152"/>
      <c r="T334" s="152">
        <v>45610</v>
      </c>
      <c r="U334" s="152"/>
      <c r="V334" s="152"/>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1927</v>
      </c>
      <c r="J335" s="43">
        <f>VLOOKUP(Table1[[#This Row],[Status]],Auxiliar!$B$16:$C$24,2,0)</f>
        <v>2</v>
      </c>
      <c r="K335" s="2" t="s">
        <v>1252</v>
      </c>
      <c r="L335" s="29" t="s">
        <v>1250</v>
      </c>
      <c r="M335" s="21" t="s">
        <v>1259</v>
      </c>
      <c r="N335" s="48">
        <v>45611</v>
      </c>
      <c r="O335" s="21">
        <f>INDEX(Auxiliar!$D$5:$F$13,MATCH(Table1[[#This Row],[Tipologia_Testes]],Auxiliar!$B$5:$B$13,0),MATCH(Table1[[#This Row],[Complexidade]],Auxiliar!$D$4:$F$4,0))</f>
        <v>2</v>
      </c>
      <c r="P335" s="2"/>
      <c r="Q335" s="2"/>
      <c r="R335" s="152">
        <v>45261</v>
      </c>
      <c r="S335" s="152"/>
      <c r="T335" s="152">
        <v>45610</v>
      </c>
      <c r="U335" s="152"/>
      <c r="V335" s="152"/>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1927</v>
      </c>
      <c r="J336" s="43">
        <f>VLOOKUP(Table1[[#This Row],[Status]],Auxiliar!$B$16:$C$24,2,0)</f>
        <v>2</v>
      </c>
      <c r="K336" s="2" t="s">
        <v>1253</v>
      </c>
      <c r="L336" s="29" t="s">
        <v>1250</v>
      </c>
      <c r="M336" s="21" t="s">
        <v>1259</v>
      </c>
      <c r="N336" s="48">
        <v>45611</v>
      </c>
      <c r="O336" s="21">
        <f>INDEX(Auxiliar!$D$5:$F$13,MATCH(Table1[[#This Row],[Tipologia_Testes]],Auxiliar!$B$5:$B$13,0),MATCH(Table1[[#This Row],[Complexidade]],Auxiliar!$D$4:$F$4,0))</f>
        <v>2</v>
      </c>
      <c r="P336" s="2"/>
      <c r="Q336" s="2"/>
      <c r="R336" s="152"/>
      <c r="S336" s="152"/>
      <c r="T336" s="152">
        <v>45610</v>
      </c>
      <c r="U336" s="152"/>
      <c r="V336" s="152"/>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1927</v>
      </c>
      <c r="J337" s="43">
        <f>VLOOKUP(Table1[[#This Row],[Status]],Auxiliar!$B$16:$C$24,2,0)</f>
        <v>2</v>
      </c>
      <c r="K337" s="2" t="s">
        <v>1255</v>
      </c>
      <c r="L337" s="29" t="s">
        <v>1250</v>
      </c>
      <c r="M337" s="21" t="s">
        <v>1259</v>
      </c>
      <c r="N337" s="48">
        <v>45611</v>
      </c>
      <c r="O337" s="21">
        <f>INDEX(Auxiliar!$D$5:$F$13,MATCH(Table1[[#This Row],[Tipologia_Testes]],Auxiliar!$B$5:$B$13,0),MATCH(Table1[[#This Row],[Complexidade]],Auxiliar!$D$4:$F$4,0))</f>
        <v>0.1</v>
      </c>
      <c r="P337" s="2"/>
      <c r="Q337" s="2"/>
      <c r="R337" s="152"/>
      <c r="S337" s="152"/>
      <c r="T337" s="152">
        <v>45610</v>
      </c>
      <c r="U337" s="152"/>
      <c r="V337" s="152"/>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1927</v>
      </c>
      <c r="J338" s="43">
        <f>VLOOKUP(Table1[[#This Row],[Status]],Auxiliar!$B$16:$C$24,2,0)</f>
        <v>2</v>
      </c>
      <c r="K338" s="2" t="s">
        <v>1252</v>
      </c>
      <c r="L338" s="29" t="s">
        <v>1250</v>
      </c>
      <c r="M338" s="21" t="s">
        <v>1259</v>
      </c>
      <c r="N338" s="48">
        <v>45611</v>
      </c>
      <c r="O338" s="21">
        <f>INDEX(Auxiliar!$D$5:$F$13,MATCH(Table1[[#This Row],[Tipologia_Testes]],Auxiliar!$B$5:$B$13,0),MATCH(Table1[[#This Row],[Complexidade]],Auxiliar!$D$4:$F$4,0))</f>
        <v>2</v>
      </c>
      <c r="P338" s="2"/>
      <c r="Q338" s="2"/>
      <c r="R338" s="152">
        <v>45261</v>
      </c>
      <c r="S338" s="152"/>
      <c r="T338" s="152">
        <v>45610</v>
      </c>
      <c r="U338" s="152"/>
      <c r="V338" s="152"/>
      <c r="W338" s="2">
        <f>VLOOKUP(Table1[[#This Row],[Status]],Auxiliar!$B$16:$D$24,3,0)*Table1[[#This Row],[Estimação (horas)]]</f>
        <v>1</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1927</v>
      </c>
      <c r="J339" s="43">
        <f>VLOOKUP(Table1[[#This Row],[Status]],Auxiliar!$B$16:$C$24,2,0)</f>
        <v>2</v>
      </c>
      <c r="K339" s="2" t="s">
        <v>1253</v>
      </c>
      <c r="L339" s="29" t="s">
        <v>1250</v>
      </c>
      <c r="M339" s="21" t="s">
        <v>1259</v>
      </c>
      <c r="N339" s="48">
        <v>45611</v>
      </c>
      <c r="O339" s="21">
        <f>INDEX(Auxiliar!$D$5:$F$13,MATCH(Table1[[#This Row],[Tipologia_Testes]],Auxiliar!$B$5:$B$13,0),MATCH(Table1[[#This Row],[Complexidade]],Auxiliar!$D$4:$F$4,0))</f>
        <v>2</v>
      </c>
      <c r="P339" s="2"/>
      <c r="Q339" s="2"/>
      <c r="R339" s="152"/>
      <c r="S339" s="152"/>
      <c r="T339" s="152">
        <v>45610</v>
      </c>
      <c r="U339" s="152"/>
      <c r="V339" s="152"/>
      <c r="W339" s="2">
        <f>VLOOKUP(Table1[[#This Row],[Status]],Auxiliar!$B$16:$D$24,3,0)*Table1[[#This Row],[Estimação (horas)]]</f>
        <v>1</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1927</v>
      </c>
      <c r="J340" s="43">
        <f>VLOOKUP(Table1[[#This Row],[Status]],Auxiliar!$B$16:$C$24,2,0)</f>
        <v>2</v>
      </c>
      <c r="K340" s="2" t="s">
        <v>1255</v>
      </c>
      <c r="L340" s="29" t="s">
        <v>1250</v>
      </c>
      <c r="M340" s="21" t="s">
        <v>1259</v>
      </c>
      <c r="N340" s="48">
        <v>45611</v>
      </c>
      <c r="O340" s="21">
        <f>INDEX(Auxiliar!$D$5:$F$13,MATCH(Table1[[#This Row],[Tipologia_Testes]],Auxiliar!$B$5:$B$13,0),MATCH(Table1[[#This Row],[Complexidade]],Auxiliar!$D$4:$F$4,0))</f>
        <v>0.1</v>
      </c>
      <c r="P340" s="2"/>
      <c r="Q340" s="2"/>
      <c r="R340" s="152"/>
      <c r="S340" s="152"/>
      <c r="T340" s="152">
        <v>45610</v>
      </c>
      <c r="U340" s="152"/>
      <c r="V340" s="152"/>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1927</v>
      </c>
      <c r="J341" s="43">
        <f>VLOOKUP(Table1[[#This Row],[Status]],Auxiliar!$B$16:$C$24,2,0)</f>
        <v>2</v>
      </c>
      <c r="K341" s="2" t="s">
        <v>1252</v>
      </c>
      <c r="L341" s="29" t="s">
        <v>1250</v>
      </c>
      <c r="M341" s="21" t="s">
        <v>1259</v>
      </c>
      <c r="N341" s="48">
        <v>45611</v>
      </c>
      <c r="O341" s="21">
        <f>INDEX(Auxiliar!$D$5:$F$13,MATCH(Table1[[#This Row],[Tipologia_Testes]],Auxiliar!$B$5:$B$13,0),MATCH(Table1[[#This Row],[Complexidade]],Auxiliar!$D$4:$F$4,0))</f>
        <v>2</v>
      </c>
      <c r="P341" s="2"/>
      <c r="Q341" s="2"/>
      <c r="R341" s="152">
        <v>45261</v>
      </c>
      <c r="S341" s="152"/>
      <c r="T341" s="152">
        <v>45610</v>
      </c>
      <c r="U341" s="152"/>
      <c r="V341" s="152"/>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1927</v>
      </c>
      <c r="J342" s="43">
        <f>VLOOKUP(Table1[[#This Row],[Status]],Auxiliar!$B$16:$C$24,2,0)</f>
        <v>2</v>
      </c>
      <c r="K342" s="2" t="s">
        <v>1253</v>
      </c>
      <c r="L342" s="29" t="s">
        <v>1250</v>
      </c>
      <c r="M342" s="21" t="s">
        <v>1259</v>
      </c>
      <c r="N342" s="48">
        <v>45611</v>
      </c>
      <c r="O342" s="21">
        <f>INDEX(Auxiliar!$D$5:$F$13,MATCH(Table1[[#This Row],[Tipologia_Testes]],Auxiliar!$B$5:$B$13,0),MATCH(Table1[[#This Row],[Complexidade]],Auxiliar!$D$4:$F$4,0))</f>
        <v>2</v>
      </c>
      <c r="P342" s="2"/>
      <c r="Q342" s="2"/>
      <c r="R342" s="152"/>
      <c r="S342" s="152"/>
      <c r="T342" s="152">
        <v>45610</v>
      </c>
      <c r="U342" s="152"/>
      <c r="V342" s="152"/>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1927</v>
      </c>
      <c r="J343" s="43">
        <f>VLOOKUP(Table1[[#This Row],[Status]],Auxiliar!$B$16:$C$24,2,0)</f>
        <v>2</v>
      </c>
      <c r="K343" s="2" t="s">
        <v>1255</v>
      </c>
      <c r="L343" s="29" t="s">
        <v>1250</v>
      </c>
      <c r="M343" s="21" t="s">
        <v>1259</v>
      </c>
      <c r="N343" s="48">
        <v>45611</v>
      </c>
      <c r="O343" s="21">
        <f>INDEX(Auxiliar!$D$5:$F$13,MATCH(Table1[[#This Row],[Tipologia_Testes]],Auxiliar!$B$5:$B$13,0),MATCH(Table1[[#This Row],[Complexidade]],Auxiliar!$D$4:$F$4,0))</f>
        <v>0.1</v>
      </c>
      <c r="P343" s="2"/>
      <c r="Q343" s="2"/>
      <c r="R343" s="152"/>
      <c r="S343" s="152"/>
      <c r="T343" s="152">
        <v>45610</v>
      </c>
      <c r="U343" s="152"/>
      <c r="V343" s="152"/>
      <c r="W343" s="2">
        <f>VLOOKUP(Table1[[#This Row],[Status]],Auxiliar!$B$16:$D$24,3,0)*Table1[[#This Row],[Estimação (horas)]]</f>
        <v>0.05</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1927</v>
      </c>
      <c r="J344" s="43">
        <f>VLOOKUP(Table1[[#This Row],[Status]],Auxiliar!$B$16:$C$24,2,0)</f>
        <v>2</v>
      </c>
      <c r="K344" s="2" t="s">
        <v>1252</v>
      </c>
      <c r="L344" s="29" t="s">
        <v>1250</v>
      </c>
      <c r="M344" s="21" t="s">
        <v>1259</v>
      </c>
      <c r="N344" s="48">
        <v>45611</v>
      </c>
      <c r="O344" s="21">
        <f>INDEX(Auxiliar!$D$5:$F$13,MATCH(Table1[[#This Row],[Tipologia_Testes]],Auxiliar!$B$5:$B$13,0),MATCH(Table1[[#This Row],[Complexidade]],Auxiliar!$D$4:$F$4,0))</f>
        <v>2</v>
      </c>
      <c r="P344" s="2"/>
      <c r="Q344" s="2"/>
      <c r="R344" s="152">
        <v>45261</v>
      </c>
      <c r="S344" s="152"/>
      <c r="T344" s="152">
        <v>45610</v>
      </c>
      <c r="U344" s="152"/>
      <c r="V344" s="152"/>
      <c r="W344" s="2">
        <f>VLOOKUP(Table1[[#This Row],[Status]],Auxiliar!$B$16:$D$24,3,0)*Table1[[#This Row],[Estimação (horas)]]</f>
        <v>1</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1927</v>
      </c>
      <c r="J345" s="43">
        <f>VLOOKUP(Table1[[#This Row],[Status]],Auxiliar!$B$16:$C$24,2,0)</f>
        <v>2</v>
      </c>
      <c r="K345" s="2" t="s">
        <v>1253</v>
      </c>
      <c r="L345" s="29" t="s">
        <v>1250</v>
      </c>
      <c r="M345" s="21" t="s">
        <v>1259</v>
      </c>
      <c r="N345" s="48">
        <v>45611</v>
      </c>
      <c r="O345" s="21">
        <f>INDEX(Auxiliar!$D$5:$F$13,MATCH(Table1[[#This Row],[Tipologia_Testes]],Auxiliar!$B$5:$B$13,0),MATCH(Table1[[#This Row],[Complexidade]],Auxiliar!$D$4:$F$4,0))</f>
        <v>2</v>
      </c>
      <c r="P345" s="2"/>
      <c r="Q345" s="2"/>
      <c r="R345" s="152"/>
      <c r="S345" s="152"/>
      <c r="T345" s="152">
        <v>45610</v>
      </c>
      <c r="U345" s="152"/>
      <c r="V345" s="152"/>
      <c r="W345" s="2">
        <f>VLOOKUP(Table1[[#This Row],[Status]],Auxiliar!$B$16:$D$24,3,0)*Table1[[#This Row],[Estimação (horas)]]</f>
        <v>1</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1927</v>
      </c>
      <c r="J346" s="43">
        <f>VLOOKUP(Table1[[#This Row],[Status]],Auxiliar!$B$16:$C$24,2,0)</f>
        <v>2</v>
      </c>
      <c r="K346" s="2" t="s">
        <v>1255</v>
      </c>
      <c r="L346" s="29" t="s">
        <v>1250</v>
      </c>
      <c r="M346" s="21" t="s">
        <v>1259</v>
      </c>
      <c r="N346" s="48">
        <v>45611</v>
      </c>
      <c r="O346" s="21">
        <f>INDEX(Auxiliar!$D$5:$F$13,MATCH(Table1[[#This Row],[Tipologia_Testes]],Auxiliar!$B$5:$B$13,0),MATCH(Table1[[#This Row],[Complexidade]],Auxiliar!$D$4:$F$4,0))</f>
        <v>0.1</v>
      </c>
      <c r="P346" s="2"/>
      <c r="Q346" s="2"/>
      <c r="R346" s="152"/>
      <c r="S346" s="152"/>
      <c r="T346" s="152">
        <v>45610</v>
      </c>
      <c r="U346" s="152"/>
      <c r="V346" s="152"/>
      <c r="W346" s="2">
        <f>VLOOKUP(Table1[[#This Row],[Status]],Auxiliar!$B$16:$D$24,3,0)*Table1[[#This Row],[Estimação (horas)]]</f>
        <v>0.05</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9"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9"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9"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9"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9"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9"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9"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9"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9"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9"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9"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9"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9"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9"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9"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9"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9"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9"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9"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9"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9"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9"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9"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9"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9"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9"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9"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9"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9"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9"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9"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9"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9"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9"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9"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9"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9"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9"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9"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9"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9"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9"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9"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9"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9"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9"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9"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9"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9"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9"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9"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9"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9"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9"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9"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9"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9"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9"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9"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9"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1927</v>
      </c>
      <c r="J666" s="43">
        <f>VLOOKUP(Table1[[#This Row],[Status]],Auxiliar!$B$16:$C$24,2,0)</f>
        <v>2</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2</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1927</v>
      </c>
      <c r="J667" s="43">
        <f>VLOOKUP(Table1[[#This Row],[Status]],Auxiliar!$B$16:$C$24,2,0)</f>
        <v>2</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2</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1927</v>
      </c>
      <c r="J668" s="43">
        <f>VLOOKUP(Table1[[#This Row],[Status]],Auxiliar!$B$16:$C$24,2,0)</f>
        <v>2</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1927</v>
      </c>
      <c r="J678" s="43">
        <f>VLOOKUP(Table1[[#This Row],[Status]],Auxiliar!$B$16:$C$24,2,0)</f>
        <v>2</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4</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1927</v>
      </c>
      <c r="J679" s="43">
        <f>VLOOKUP(Table1[[#This Row],[Status]],Auxiliar!$B$16:$C$24,2,0)</f>
        <v>2</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4</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1927</v>
      </c>
      <c r="J680" s="43">
        <f>VLOOKUP(Table1[[#This Row],[Status]],Auxiliar!$B$16:$C$24,2,0)</f>
        <v>2</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6"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6"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1252</v>
      </c>
      <c r="L1041" s="46" t="s">
        <v>1258</v>
      </c>
      <c r="M1041" s="21" t="s">
        <v>1259</v>
      </c>
      <c r="N1041" s="48">
        <v>45611</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1253</v>
      </c>
      <c r="L1042" s="46" t="s">
        <v>1258</v>
      </c>
      <c r="M1042" s="21" t="s">
        <v>1259</v>
      </c>
      <c r="N1042" s="48">
        <v>45611</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1255</v>
      </c>
      <c r="L1043" s="46" t="s">
        <v>1258</v>
      </c>
      <c r="M1043" s="21" t="s">
        <v>1259</v>
      </c>
      <c r="N1043" s="48">
        <v>45611</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615</v>
      </c>
      <c r="J1059" s="45">
        <f>VLOOKUP(Table1[[#This Row],[Status]],Auxiliar!$B$16:$C$24,2,0)</f>
        <v>4</v>
      </c>
      <c r="K1059" s="45" t="s">
        <v>1252</v>
      </c>
      <c r="L1059" s="46" t="s">
        <v>1258</v>
      </c>
      <c r="M1059" s="21" t="s">
        <v>1259</v>
      </c>
      <c r="N1059" s="48">
        <v>45611</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0.5</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615</v>
      </c>
      <c r="J1060" s="45">
        <f>VLOOKUP(Table1[[#This Row],[Status]],Auxiliar!$B$16:$C$24,2,0)</f>
        <v>4</v>
      </c>
      <c r="K1060" s="45" t="s">
        <v>1253</v>
      </c>
      <c r="L1060" s="46" t="s">
        <v>1258</v>
      </c>
      <c r="M1060" s="21" t="s">
        <v>1259</v>
      </c>
      <c r="N1060" s="48">
        <v>45611</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0.5</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615</v>
      </c>
      <c r="J1061" s="45">
        <f>VLOOKUP(Table1[[#This Row],[Status]],Auxiliar!$B$16:$C$24,2,0)</f>
        <v>4</v>
      </c>
      <c r="K1061" s="45" t="s">
        <v>1255</v>
      </c>
      <c r="L1061" s="46" t="s">
        <v>1258</v>
      </c>
      <c r="M1061" s="21" t="s">
        <v>1259</v>
      </c>
      <c r="N1061" s="48">
        <v>45611</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1958</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1958</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1958</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1958</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1958</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1958</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1959</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1959</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1959</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1959</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1959</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1959</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1959</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1959</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1959</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1959</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1959</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1959</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1959</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1959</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1959</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1959</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1959</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1959</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1959</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1959</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1959</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1959</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1959</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1959</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1959</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1959</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1959</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1959</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1959</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1959</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1959</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1959</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1959</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1959</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1959</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1959</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1959</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1959</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1959</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1959</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1959</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1959</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1959</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1959</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1959</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1959</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1959</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1959</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1959</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1959</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1959</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1959</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1959</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1959</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1958</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1958</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1927</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1927</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1927</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113">
        <v>0.1</v>
      </c>
      <c r="P1298" s="2" t="s">
        <v>2034</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7" operator="containsText" id="{F0FC3167-D078-4732-B252-F6CF35A33118}">
            <xm:f>NOT(ISERROR(SEARCH(Auxiliar!$B$21,I127)))</xm:f>
            <xm:f>Auxiliar!$B$21</xm:f>
            <x14:dxf>
              <font>
                <b/>
                <i val="0"/>
                <color rgb="FFFFC000"/>
              </font>
              <fill>
                <patternFill>
                  <bgColor theme="9" tint="0.59996337778862885"/>
                </patternFill>
              </fill>
            </x14:dxf>
          </x14:cfRule>
          <x14:cfRule type="cellIs" priority="38" operator="equal" id="{0DF84132-7044-4342-A136-5BB25A806900}">
            <xm:f>Auxiliar!$B$24</xm:f>
            <x14:dxf>
              <font>
                <b/>
                <i val="0"/>
                <color theme="1"/>
              </font>
              <fill>
                <patternFill patternType="darkUp">
                  <bgColor theme="0"/>
                </patternFill>
              </fill>
            </x14:dxf>
          </x14:cfRule>
          <x14:cfRule type="cellIs" priority="39" operator="equal" id="{0AA668F3-08F2-48AD-824F-FDAAFE4C3390}">
            <xm:f>Auxiliar!$B$18</xm:f>
            <x14:dxf>
              <font>
                <b/>
                <i val="0"/>
                <color theme="0" tint="-0.499984740745262"/>
              </font>
              <fill>
                <patternFill>
                  <bgColor theme="0" tint="-4.9989318521683403E-2"/>
                </patternFill>
              </fill>
            </x14:dxf>
          </x14:cfRule>
          <x14:cfRule type="containsText" priority="4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4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4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55" operator="containsText" id="{20A563A9-45C9-4AC0-A9D0-E0525C5783FD}">
            <xm:f>NOT(ISERROR(SEARCH(Auxiliar!$B$21,I1014)))</xm:f>
            <xm:f>Auxiliar!$B$21</xm:f>
            <x14:dxf>
              <font>
                <b/>
                <i val="0"/>
                <color rgb="FFFFC000"/>
              </font>
              <fill>
                <patternFill>
                  <bgColor theme="9" tint="0.59996337778862885"/>
                </patternFill>
              </fill>
            </x14:dxf>
          </x14:cfRule>
          <x14:cfRule type="cellIs" priority="56" operator="equal" id="{BD43A748-F00C-4772-938B-9714A9B76740}">
            <xm:f>Auxiliar!$B$24</xm:f>
            <x14:dxf>
              <font>
                <b/>
                <i val="0"/>
                <color theme="1"/>
              </font>
              <fill>
                <patternFill patternType="darkUp">
                  <bgColor theme="0"/>
                </patternFill>
              </fill>
            </x14:dxf>
          </x14:cfRule>
          <x14:cfRule type="cellIs" priority="57" operator="equal" id="{E6B33A13-E435-4B24-A09D-50CAD4AA2060}">
            <xm:f>Auxiliar!$B$18</xm:f>
            <x14:dxf>
              <font>
                <b/>
                <i val="0"/>
                <color theme="0" tint="-0.499984740745262"/>
              </font>
              <fill>
                <patternFill>
                  <bgColor theme="0" tint="-4.9989318521683403E-2"/>
                </patternFill>
              </fill>
            </x14:dxf>
          </x14:cfRule>
          <x14:cfRule type="containsText" priority="58"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59"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60"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87" operator="containsText" id="{6D31A4AC-B122-497F-9FC6-CE817FED866F}">
            <xm:f>NOT(ISERROR(SEARCH(Auxiliar!$B$21,I1230)))</xm:f>
            <xm:f>Auxiliar!$B$21</xm:f>
            <x14:dxf>
              <font>
                <b/>
                <i val="0"/>
                <color rgb="FFFFC000"/>
              </font>
              <fill>
                <patternFill>
                  <bgColor theme="9" tint="0.59996337778862885"/>
                </patternFill>
              </fill>
            </x14:dxf>
          </x14:cfRule>
          <x14:cfRule type="cellIs" priority="488" operator="equal" id="{BC24EA63-FCB7-41C8-8459-50E6363DD3DC}">
            <xm:f>Auxiliar!$B$24</xm:f>
            <x14:dxf>
              <font>
                <b/>
                <i val="0"/>
                <color theme="1"/>
              </font>
              <fill>
                <patternFill patternType="darkUp">
                  <bgColor theme="0"/>
                </patternFill>
              </fill>
            </x14:dxf>
          </x14:cfRule>
          <x14:cfRule type="cellIs" priority="489" operator="equal" id="{EF3405F2-F06B-40CA-90B2-7832EB88D81D}">
            <xm:f>Auxiliar!$B$18</xm:f>
            <x14:dxf>
              <font>
                <b/>
                <i val="0"/>
                <color theme="0" tint="-0.499984740745262"/>
              </font>
              <fill>
                <patternFill>
                  <bgColor theme="0" tint="-4.9989318521683403E-2"/>
                </patternFill>
              </fill>
            </x14:dxf>
          </x14:cfRule>
          <x14:cfRule type="containsText" priority="490" operator="containsText" id="{25182203-BC56-4A16-A152-9097D6F1DCBD}">
            <xm:f>NOT(ISERROR(SEARCH(Auxiliar!$B$22,I1230)))</xm:f>
            <xm:f>Auxiliar!$B$22</xm:f>
            <x14:dxf>
              <font>
                <b/>
                <i val="0"/>
                <color rgb="FFC00000"/>
              </font>
              <fill>
                <patternFill>
                  <bgColor theme="4" tint="0.79998168889431442"/>
                </patternFill>
              </fill>
            </x14:dxf>
          </x14:cfRule>
          <x14:cfRule type="containsText" priority="491" operator="containsText" id="{DD6D4548-7329-462F-9809-88230D51C569}">
            <xm:f>NOT(ISERROR(SEARCH(Auxiliar!$B$19,I1230)))</xm:f>
            <xm:f>Auxiliar!$B$19</xm:f>
            <x14:dxf>
              <font>
                <b/>
                <i val="0"/>
                <color theme="9" tint="-0.499984740745262"/>
              </font>
              <fill>
                <patternFill>
                  <bgColor theme="9" tint="0.79998168889431442"/>
                </patternFill>
              </fill>
            </x14:dxf>
          </x14:cfRule>
          <x14:cfRule type="containsText" priority="492" operator="containsText" id="{990409B1-4723-4D67-8032-B75493DAE185}">
            <xm:f>NOT(ISERROR(SEARCH(Auxiliar!$B$16,I1230)))</xm:f>
            <xm:f>Auxiliar!$B$16</xm:f>
            <x14:dxf>
              <font>
                <b/>
                <i val="0"/>
                <color theme="7"/>
              </font>
              <fill>
                <patternFill>
                  <bgColor theme="7" tint="0.79998168889431442"/>
                </patternFill>
              </fill>
            </x14:dxf>
          </x14:cfRule>
          <xm:sqref>I1230:I1256</xm:sqref>
        </x14:conditionalFormatting>
        <x14:conditionalFormatting xmlns:xm="http://schemas.microsoft.com/office/excel/2006/main">
          <x14:cfRule type="containsText" priority="427" operator="containsText" id="{EA64DC1C-861B-48F8-9621-E598024B99B0}">
            <xm:f>NOT(ISERROR(SEARCH(Auxiliar!$B$21,I1294)))</xm:f>
            <xm:f>Auxiliar!$B$21</xm:f>
            <x14:dxf>
              <font>
                <b/>
                <i val="0"/>
                <color rgb="FFFFC000"/>
              </font>
              <fill>
                <patternFill>
                  <bgColor theme="9" tint="0.59996337778862885"/>
                </patternFill>
              </fill>
            </x14:dxf>
          </x14:cfRule>
          <x14:cfRule type="cellIs" priority="428" operator="equal" id="{839A85C4-8947-4392-8D52-FE7821AB5714}">
            <xm:f>Auxiliar!$B$24</xm:f>
            <x14:dxf>
              <font>
                <b/>
                <i val="0"/>
                <color theme="1"/>
              </font>
              <fill>
                <patternFill patternType="darkUp">
                  <bgColor theme="0"/>
                </patternFill>
              </fill>
            </x14:dxf>
          </x14:cfRule>
          <x14:cfRule type="cellIs" priority="429" operator="equal" id="{AFCEA854-203F-4E0E-9E0B-A825AA0A5D6E}">
            <xm:f>Auxiliar!$B$18</xm:f>
            <x14:dxf>
              <font>
                <b/>
                <i val="0"/>
                <color theme="0" tint="-0.499984740745262"/>
              </font>
              <fill>
                <patternFill>
                  <bgColor theme="0" tint="-4.9989318521683403E-2"/>
                </patternFill>
              </fill>
            </x14:dxf>
          </x14:cfRule>
          <x14:cfRule type="containsText" priority="43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3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3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21" operator="containsText" id="{22EE3303-E871-4FDC-B876-3AC40B4BB29E}">
            <xm:f>NOT(ISERROR(SEARCH(Auxiliar!$B$21,I9)))</xm:f>
            <xm:f>Auxiliar!$B$21</xm:f>
            <x14:dxf>
              <font>
                <b/>
                <i val="0"/>
                <color rgb="FFFFC000"/>
              </font>
              <fill>
                <patternFill>
                  <bgColor theme="9" tint="0.59996337778862885"/>
                </patternFill>
              </fill>
            </x14:dxf>
          </x14:cfRule>
          <x14:cfRule type="cellIs" priority="422" operator="equal" id="{A75C795E-F66D-4DC2-A9AF-15BDCED7DA25}">
            <xm:f>Auxiliar!$B$24</xm:f>
            <x14:dxf>
              <font>
                <b/>
                <i val="0"/>
                <color theme="1"/>
              </font>
              <fill>
                <patternFill patternType="darkUp">
                  <bgColor theme="0"/>
                </patternFill>
              </fill>
            </x14:dxf>
          </x14:cfRule>
          <x14:cfRule type="cellIs" priority="423" operator="equal" id="{68C7A1CE-73C7-4D91-A2AC-1493C4E277DD}">
            <xm:f>Auxiliar!$B$18</xm:f>
            <x14:dxf>
              <font>
                <b/>
                <i val="0"/>
                <color theme="0" tint="-0.499984740745262"/>
              </font>
              <fill>
                <patternFill>
                  <bgColor theme="0" tint="-4.9989318521683403E-2"/>
                </patternFill>
              </fill>
            </x14:dxf>
          </x14:cfRule>
          <x14:cfRule type="containsText" priority="42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2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2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05" operator="containsText" id="{6928D489-0130-4A60-BE2B-1D9108B02454}">
            <xm:f>NOT(ISERROR(SEARCH(Auxiliar!$B$21,I130)))</xm:f>
            <xm:f>Auxiliar!$B$21</xm:f>
            <x14:dxf>
              <font>
                <b/>
                <i val="0"/>
                <color rgb="FFFFC000"/>
              </font>
              <fill>
                <patternFill>
                  <bgColor theme="9" tint="0.59996337778862885"/>
                </patternFill>
              </fill>
            </x14:dxf>
          </x14:cfRule>
          <x14:cfRule type="cellIs" priority="506" operator="equal" id="{E2F14AF0-878C-4184-86EE-1EC72D11FF82}">
            <xm:f>Auxiliar!$B$24</xm:f>
            <x14:dxf>
              <font>
                <b/>
                <i val="0"/>
                <color theme="1"/>
              </font>
              <fill>
                <patternFill patternType="darkUp">
                  <bgColor theme="0"/>
                </patternFill>
              </fill>
            </x14:dxf>
          </x14:cfRule>
          <x14:cfRule type="cellIs" priority="507" operator="equal" id="{662C2D77-73A6-422E-B043-D39190EAAFD3}">
            <xm:f>Auxiliar!$B$18</xm:f>
            <x14:dxf>
              <font>
                <b/>
                <i val="0"/>
                <color theme="0" tint="-0.499984740745262"/>
              </font>
              <fill>
                <patternFill>
                  <bgColor theme="0" tint="-4.9989318521683403E-2"/>
                </patternFill>
              </fill>
            </x14:dxf>
          </x14:cfRule>
          <x14:cfRule type="containsText" priority="50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0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10" operator="containsText" id="{E1F4ABAD-4246-42AD-B2CD-8E341D15C381}">
            <xm:f>NOT(ISERROR(SEARCH(Auxiliar!$B$16,I130)))</xm:f>
            <xm:f>Auxiliar!$B$16</xm:f>
            <x14:dxf>
              <font>
                <b/>
                <i val="0"/>
                <color theme="7"/>
              </font>
              <fill>
                <patternFill>
                  <bgColor theme="7" tint="0.79998168889431442"/>
                </patternFill>
              </fill>
            </x14:dxf>
          </x14:cfRule>
          <xm:sqref>I1170:I1172 I130:J325 I1080:I1082 I1113:I1145 I1098:I1109 I1086:I1091</xm:sqref>
        </x14:conditionalFormatting>
        <x14:conditionalFormatting xmlns:xm="http://schemas.microsoft.com/office/excel/2006/main">
          <x14:cfRule type="containsText" priority="571" operator="containsText" id="{A0E353A4-BC40-460B-BB47-B57EC0BDDA87}">
            <xm:f>NOT(ISERROR(SEARCH(Auxiliar!$B$21,I347)))</xm:f>
            <xm:f>Auxiliar!$B$21</xm:f>
            <x14:dxf>
              <font>
                <b/>
                <i val="0"/>
                <color rgb="FFFFC000"/>
              </font>
              <fill>
                <patternFill>
                  <bgColor theme="9" tint="0.59996337778862885"/>
                </patternFill>
              </fill>
            </x14:dxf>
          </x14:cfRule>
          <x14:cfRule type="cellIs" priority="572" operator="equal" id="{461BEC2A-3AB6-4974-9160-0CC657CD83C0}">
            <xm:f>Auxiliar!$B$24</xm:f>
            <x14:dxf>
              <font>
                <b/>
                <i val="0"/>
                <color theme="1"/>
              </font>
              <fill>
                <patternFill patternType="darkUp">
                  <bgColor theme="0"/>
                </patternFill>
              </fill>
            </x14:dxf>
          </x14:cfRule>
          <x14:cfRule type="cellIs" priority="1039" operator="equal" id="{5CC18A3F-CC0C-4983-A19C-E91C49A3DB8A}">
            <xm:f>Auxiliar!$B$18</xm:f>
            <x14:dxf>
              <font>
                <b/>
                <i val="0"/>
                <color theme="0" tint="-0.499984740745262"/>
              </font>
              <fill>
                <patternFill>
                  <bgColor theme="0" tint="-4.9989318521683403E-2"/>
                </patternFill>
              </fill>
            </x14:dxf>
          </x14:cfRule>
          <x14:cfRule type="containsText" priority="104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4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42"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J1170:J1172 I1257:J1293 J1294:J1300 I1301:J1320 I347:J1013 J1186:J1256 I1146:J1169 I1173:J1185</xm:sqref>
        </x14:conditionalFormatting>
        <x14:conditionalFormatting xmlns:xm="http://schemas.microsoft.com/office/excel/2006/main">
          <x14:cfRule type="containsText" priority="397" operator="containsText" id="{B9BA2292-98F1-4845-8262-A781D9352444}">
            <xm:f>NOT(ISERROR(SEARCH(Auxiliar!$B$21,J127)))</xm:f>
            <xm:f>Auxiliar!$B$21</xm:f>
            <x14:dxf>
              <font>
                <b/>
                <i val="0"/>
                <color rgb="FFFFC000"/>
              </font>
              <fill>
                <patternFill>
                  <bgColor theme="9" tint="0.59996337778862885"/>
                </patternFill>
              </fill>
            </x14:dxf>
          </x14:cfRule>
          <x14:cfRule type="cellIs" priority="398" operator="equal" id="{D32B9961-C82B-426A-A975-2475FFC80C76}">
            <xm:f>Auxiliar!$B$24</xm:f>
            <x14:dxf>
              <font>
                <b/>
                <i val="0"/>
                <color theme="1"/>
              </font>
              <fill>
                <patternFill patternType="darkUp">
                  <bgColor theme="0"/>
                </patternFill>
              </fill>
            </x14:dxf>
          </x14:cfRule>
          <x14:cfRule type="cellIs" priority="399" operator="equal" id="{EE9F5D7D-A515-4B4F-859E-E804329C9CE0}">
            <xm:f>Auxiliar!$B$18</xm:f>
            <x14:dxf>
              <font>
                <b/>
                <i val="0"/>
                <color theme="0" tint="-0.499984740745262"/>
              </font>
              <fill>
                <patternFill>
                  <bgColor theme="0" tint="-4.9989318521683403E-2"/>
                </patternFill>
              </fill>
            </x14:dxf>
          </x14:cfRule>
          <x14:cfRule type="containsText" priority="40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0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0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23" operator="containsText" id="{576165AC-18FE-49D8-90D0-249BF5B7AAD2}">
            <xm:f>NOT(ISERROR(SEARCH(Auxiliar!$B$21,J326)))</xm:f>
            <xm:f>Auxiliar!$B$21</xm:f>
            <x14:dxf>
              <font>
                <b/>
                <i val="0"/>
                <color rgb="FFFFC000"/>
              </font>
              <fill>
                <patternFill>
                  <bgColor theme="9" tint="0.59996337778862885"/>
                </patternFill>
              </fill>
            </x14:dxf>
          </x14:cfRule>
          <x14:cfRule type="cellIs" priority="524" operator="equal" id="{2BEF1854-999B-428C-B198-117A6D75B6CF}">
            <xm:f>Auxiliar!$B$24</xm:f>
            <x14:dxf>
              <font>
                <b/>
                <i val="0"/>
                <color theme="1"/>
              </font>
              <fill>
                <patternFill patternType="darkUp">
                  <bgColor theme="0"/>
                </patternFill>
              </fill>
            </x14:dxf>
          </x14:cfRule>
          <x14:cfRule type="cellIs" priority="525" operator="equal" id="{82150E9C-7DB3-4C92-B25A-09099C09088C}">
            <xm:f>Auxiliar!$B$18</xm:f>
            <x14:dxf>
              <font>
                <b/>
                <i val="0"/>
                <color theme="0" tint="-0.499984740745262"/>
              </font>
              <fill>
                <patternFill>
                  <bgColor theme="0" tint="-4.9989318521683403E-2"/>
                </patternFill>
              </fill>
            </x14:dxf>
          </x14:cfRule>
          <x14:cfRule type="containsText" priority="52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2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2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9" operator="containsText" id="{818B4E3F-A611-4A6A-A815-B804D1E3C747}">
            <xm:f>NOT(ISERROR(SEARCH(Auxiliar!$B$21,I326)))</xm:f>
            <xm:f>Auxiliar!$B$21</xm:f>
            <x14:dxf>
              <font>
                <b/>
                <i val="0"/>
                <color rgb="FFFFC000"/>
              </font>
              <fill>
                <patternFill>
                  <bgColor theme="9" tint="0.59996337778862885"/>
                </patternFill>
              </fill>
            </x14:dxf>
          </x14:cfRule>
          <x14:cfRule type="cellIs" priority="20" operator="equal" id="{49F42230-2FF0-42CE-B047-38469DF4FF91}">
            <xm:f>Auxiliar!$B$24</xm:f>
            <x14:dxf>
              <font>
                <b/>
                <i val="0"/>
                <color theme="1"/>
              </font>
              <fill>
                <patternFill patternType="darkUp">
                  <bgColor theme="0"/>
                </patternFill>
              </fill>
            </x14:dxf>
          </x14:cfRule>
          <x14:cfRule type="cellIs" priority="21" operator="equal" id="{340814F4-4DC4-4851-925E-2EA110D79ECA}">
            <xm:f>Auxiliar!$B$18</xm:f>
            <x14:dxf>
              <font>
                <b/>
                <i val="0"/>
                <color theme="0" tint="-0.499984740745262"/>
              </font>
              <fill>
                <patternFill>
                  <bgColor theme="0" tint="-4.9989318521683403E-2"/>
                </patternFill>
              </fill>
            </x14:dxf>
          </x14:cfRule>
          <x14:cfRule type="containsText" priority="22" operator="containsText" id="{E28141F3-5A6E-41CE-B06F-37F11754FF33}">
            <xm:f>NOT(ISERROR(SEARCH(Auxiliar!$B$22,I326)))</xm:f>
            <xm:f>Auxiliar!$B$22</xm:f>
            <x14:dxf>
              <font>
                <b/>
                <i val="0"/>
                <color rgb="FFC00000"/>
              </font>
              <fill>
                <patternFill>
                  <bgColor theme="4" tint="0.79998168889431442"/>
                </patternFill>
              </fill>
            </x14:dxf>
          </x14:cfRule>
          <x14:cfRule type="containsText" priority="23" operator="containsText" id="{FFEC3B97-FFCD-4F44-80C1-F8E1BE955C8F}">
            <xm:f>NOT(ISERROR(SEARCH(Auxiliar!$B$19,I326)))</xm:f>
            <xm:f>Auxiliar!$B$19</xm:f>
            <x14:dxf>
              <font>
                <b/>
                <i val="0"/>
                <color theme="9" tint="-0.499984740745262"/>
              </font>
              <fill>
                <patternFill>
                  <bgColor theme="9" tint="0.79998168889431442"/>
                </patternFill>
              </fill>
            </x14:dxf>
          </x14:cfRule>
          <x14:cfRule type="containsText" priority="24" operator="containsText" id="{CD308544-9CE6-4FAC-9303-AD8028CE88C4}">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3" operator="containsText" id="{16A738A5-0BFC-4E25-9F87-608206F29662}">
            <xm:f>NOT(ISERROR(SEARCH(Auxiliar!$B$21,I1186)))</xm:f>
            <xm:f>Auxiliar!$B$21</xm:f>
            <x14:dxf>
              <font>
                <b/>
                <i val="0"/>
                <color rgb="FFFFC000"/>
              </font>
              <fill>
                <patternFill>
                  <bgColor theme="9" tint="0.59996337778862885"/>
                </patternFill>
              </fill>
            </x14:dxf>
          </x14:cfRule>
          <x14:cfRule type="cellIs" priority="14" operator="equal" id="{F8CB33B2-11BF-46F3-B5FC-F70D5F225E63}">
            <xm:f>Auxiliar!$B$24</xm:f>
            <x14:dxf>
              <font>
                <b/>
                <i val="0"/>
                <color theme="1"/>
              </font>
              <fill>
                <patternFill patternType="darkUp">
                  <bgColor theme="0"/>
                </patternFill>
              </fill>
            </x14:dxf>
          </x14:cfRule>
          <x14:cfRule type="cellIs" priority="15" operator="equal" id="{AAA1DC35-B2CB-4594-B369-E5C881F82622}">
            <xm:f>Auxiliar!$B$18</xm:f>
            <x14:dxf>
              <font>
                <b/>
                <i val="0"/>
                <color theme="0" tint="-0.499984740745262"/>
              </font>
              <fill>
                <patternFill>
                  <bgColor theme="0" tint="-4.9989318521683403E-2"/>
                </patternFill>
              </fill>
            </x14:dxf>
          </x14:cfRule>
          <x14:cfRule type="containsText" priority="16" operator="containsText" id="{F13AB63D-8F9C-4E2A-A9D5-5E49D12A3E74}">
            <xm:f>NOT(ISERROR(SEARCH(Auxiliar!$B$22,I1186)))</xm:f>
            <xm:f>Auxiliar!$B$22</xm:f>
            <x14:dxf>
              <font>
                <b/>
                <i val="0"/>
                <color rgb="FFC00000"/>
              </font>
              <fill>
                <patternFill>
                  <bgColor theme="4" tint="0.79998168889431442"/>
                </patternFill>
              </fill>
            </x14:dxf>
          </x14:cfRule>
          <x14:cfRule type="containsText" priority="17" operator="containsText" id="{6425182C-7B2A-437D-83A3-C29895FE902F}">
            <xm:f>NOT(ISERROR(SEARCH(Auxiliar!$B$19,I1186)))</xm:f>
            <xm:f>Auxiliar!$B$19</xm:f>
            <x14:dxf>
              <font>
                <b/>
                <i val="0"/>
                <color theme="9" tint="-0.499984740745262"/>
              </font>
              <fill>
                <patternFill>
                  <bgColor theme="9" tint="0.79998168889431442"/>
                </patternFill>
              </fill>
            </x14:dxf>
          </x14:cfRule>
          <x14:cfRule type="containsText" priority="18" operator="containsText" id="{DE184A3A-952D-4359-8AAD-3F5BF300672F}">
            <xm:f>NOT(ISERROR(SEARCH(Auxiliar!$B$16,I1186)))</xm:f>
            <xm:f>Auxiliar!$B$16</xm:f>
            <x14:dxf>
              <font>
                <b/>
                <i val="0"/>
                <color theme="7"/>
              </font>
              <fill>
                <patternFill>
                  <bgColor theme="7" tint="0.79998168889431442"/>
                </patternFill>
              </fill>
            </x14:dxf>
          </x14:cfRule>
          <xm:sqref>I1186:I1229</xm:sqref>
        </x14:conditionalFormatting>
        <x14:conditionalFormatting xmlns:xm="http://schemas.microsoft.com/office/excel/2006/main">
          <x14:cfRule type="containsText" priority="7" operator="containsText" id="{4050B6DB-E24B-44F2-A6B9-2EBA2B7CE168}">
            <xm:f>NOT(ISERROR(SEARCH(Auxiliar!$B$21,I1110)))</xm:f>
            <xm:f>Auxiliar!$B$21</xm:f>
            <x14:dxf>
              <font>
                <b/>
                <i val="0"/>
                <color rgb="FFFFC000"/>
              </font>
              <fill>
                <patternFill>
                  <bgColor theme="9" tint="0.59996337778862885"/>
                </patternFill>
              </fill>
            </x14:dxf>
          </x14:cfRule>
          <x14:cfRule type="cellIs" priority="8" operator="equal" id="{479C1ED8-365E-4E27-97C1-8D11F120289B}">
            <xm:f>Auxiliar!$B$24</xm:f>
            <x14:dxf>
              <font>
                <b/>
                <i val="0"/>
                <color theme="1"/>
              </font>
              <fill>
                <patternFill patternType="darkUp">
                  <bgColor theme="0"/>
                </patternFill>
              </fill>
            </x14:dxf>
          </x14:cfRule>
          <x14:cfRule type="cellIs" priority="9" operator="equal" id="{B2CB7F2D-6487-4D0F-92CF-CBA0F11E404E}">
            <xm:f>Auxiliar!$B$18</xm:f>
            <x14:dxf>
              <font>
                <b/>
                <i val="0"/>
                <color theme="0" tint="-0.499984740745262"/>
              </font>
              <fill>
                <patternFill>
                  <bgColor theme="0" tint="-4.9989318521683403E-2"/>
                </patternFill>
              </fill>
            </x14:dxf>
          </x14:cfRule>
          <x14:cfRule type="containsText" priority="10" operator="containsText" id="{7E3AE838-E7A3-4222-83E9-EBDC1AE43DAD}">
            <xm:f>NOT(ISERROR(SEARCH(Auxiliar!$B$22,I1110)))</xm:f>
            <xm:f>Auxiliar!$B$22</xm:f>
            <x14:dxf>
              <font>
                <b/>
                <i val="0"/>
                <color rgb="FFC00000"/>
              </font>
              <fill>
                <patternFill>
                  <bgColor theme="4" tint="0.79998168889431442"/>
                </patternFill>
              </fill>
            </x14:dxf>
          </x14:cfRule>
          <x14:cfRule type="containsText" priority="11" operator="containsText" id="{23AC038A-ED20-4E26-ACFB-72709540727C}">
            <xm:f>NOT(ISERROR(SEARCH(Auxiliar!$B$19,I1110)))</xm:f>
            <xm:f>Auxiliar!$B$19</xm:f>
            <x14:dxf>
              <font>
                <b/>
                <i val="0"/>
                <color theme="9" tint="-0.499984740745262"/>
              </font>
              <fill>
                <patternFill>
                  <bgColor theme="9" tint="0.79998168889431442"/>
                </patternFill>
              </fill>
            </x14:dxf>
          </x14:cfRule>
          <x14:cfRule type="containsText" priority="12" operator="containsText" id="{FBD1295B-BCDC-4971-A2BF-FD030DCF04F7}">
            <xm:f>NOT(ISERROR(SEARCH(Auxiliar!$B$16,I1110)))</xm:f>
            <xm:f>Auxiliar!$B$16</xm:f>
            <x14:dxf>
              <font>
                <b/>
                <i val="0"/>
                <color theme="7"/>
              </font>
              <fill>
                <patternFill>
                  <bgColor theme="7" tint="0.79998168889431442"/>
                </patternFill>
              </fill>
            </x14:dxf>
          </x14:cfRule>
          <xm:sqref>I1110:I1112</xm:sqref>
        </x14:conditionalFormatting>
        <x14:conditionalFormatting xmlns:xm="http://schemas.microsoft.com/office/excel/2006/main">
          <x14:cfRule type="containsText" priority="1" operator="containsText" id="{A372B43B-3829-4CA2-8434-9A83110B1AB5}">
            <xm:f>NOT(ISERROR(SEARCH(Auxiliar!$B$21,I1083)))</xm:f>
            <xm:f>Auxiliar!$B$21</xm:f>
            <x14:dxf>
              <font>
                <b/>
                <i val="0"/>
                <color rgb="FFFFC000"/>
              </font>
              <fill>
                <patternFill>
                  <bgColor theme="9" tint="0.59996337778862885"/>
                </patternFill>
              </fill>
            </x14:dxf>
          </x14:cfRule>
          <x14:cfRule type="cellIs" priority="2" operator="equal" id="{3CDC22E5-58E4-420B-906E-A926AFB1C7F7}">
            <xm:f>Auxiliar!$B$24</xm:f>
            <x14:dxf>
              <font>
                <b/>
                <i val="0"/>
                <color theme="1"/>
              </font>
              <fill>
                <patternFill patternType="darkUp">
                  <bgColor theme="0"/>
                </patternFill>
              </fill>
            </x14:dxf>
          </x14:cfRule>
          <x14:cfRule type="cellIs" priority="3" operator="equal" id="{B780C97F-524E-4EED-A864-DE86083AF6D2}">
            <xm:f>Auxiliar!$B$18</xm:f>
            <x14:dxf>
              <font>
                <b/>
                <i val="0"/>
                <color theme="0" tint="-0.499984740745262"/>
              </font>
              <fill>
                <patternFill>
                  <bgColor theme="0" tint="-4.9989318521683403E-2"/>
                </patternFill>
              </fill>
            </x14:dxf>
          </x14:cfRule>
          <x14:cfRule type="containsText" priority="4" operator="containsText" id="{AB2AF0AC-EAA7-4F5D-AA6E-8B42FAA73C6B}">
            <xm:f>NOT(ISERROR(SEARCH(Auxiliar!$B$22,I1083)))</xm:f>
            <xm:f>Auxiliar!$B$22</xm:f>
            <x14:dxf>
              <font>
                <b/>
                <i val="0"/>
                <color rgb="FFC00000"/>
              </font>
              <fill>
                <patternFill>
                  <bgColor theme="4" tint="0.79998168889431442"/>
                </patternFill>
              </fill>
            </x14:dxf>
          </x14:cfRule>
          <x14:cfRule type="containsText" priority="5" operator="containsText" id="{4D50612D-35A6-4FBC-B9DA-7F9251275C08}">
            <xm:f>NOT(ISERROR(SEARCH(Auxiliar!$B$19,I1083)))</xm:f>
            <xm:f>Auxiliar!$B$19</xm:f>
            <x14:dxf>
              <font>
                <b/>
                <i val="0"/>
                <color theme="9" tint="-0.499984740745262"/>
              </font>
              <fill>
                <patternFill>
                  <bgColor theme="9" tint="0.79998168889431442"/>
                </patternFill>
              </fill>
            </x14:dxf>
          </x14:cfRule>
          <x14:cfRule type="containsText" priority="6" operator="containsText" id="{25825142-4CB5-4733-9364-4C86DB42160A}">
            <xm:f>NOT(ISERROR(SEARCH(Auxiliar!$B$16,I1083)))</xm:f>
            <xm:f>Auxiliar!$B$16</xm:f>
            <x14:dxf>
              <font>
                <b/>
                <i val="0"/>
                <color theme="7"/>
              </font>
              <fill>
                <patternFill>
                  <bgColor theme="7" tint="0.79998168889431442"/>
                </patternFill>
              </fill>
            </x14:dxf>
          </x14:cfRule>
          <xm:sqref>I1092:I1097 I1083:I1085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3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1963</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1964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1965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1966</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1967</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1968</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1969</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1970</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1971</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1971</v>
      </c>
      <c r="C19" s="248" t="s">
        <v>1969</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1971</v>
      </c>
      <c r="C20" s="248" t="s">
        <v>1970</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1971</v>
      </c>
      <c r="C21" s="248" t="s">
        <v>1972</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1971</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1973</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1969</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1970</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1972</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1974</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1969</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1975</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1976</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1969</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1977</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2002</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1968</v>
      </c>
      <c r="C37" s="137" t="s">
        <v>1978</v>
      </c>
      <c r="D37" s="244" t="s">
        <v>1979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6" priority="2" operator="greaterThan">
      <formula>0</formula>
    </cfRule>
  </conditionalFormatting>
  <conditionalFormatting sqref="G7:BB7">
    <cfRule type="cellIs" dxfId="25"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5"/>
  <sheetViews>
    <sheetView showGridLines="0" zoomScale="80" zoomScaleNormal="80" workbookViewId="0">
      <pane xSplit="7" ySplit="16" topLeftCell="AM105" activePane="bottomRight" state="frozen"/>
      <selection pane="topRight" activeCell="G1" sqref="G1"/>
      <selection pane="bottomLeft" activeCell="A8" sqref="A8"/>
      <selection pane="bottomRight" activeCell="G192" sqref="G192"/>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2013</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3">
        <f t="shared" ref="X7:BC7" si="2">SUM(X18:X235)</f>
        <v>0</v>
      </c>
      <c r="Y7" s="283">
        <f t="shared" si="2"/>
        <v>0.5</v>
      </c>
      <c r="Z7" s="283">
        <f t="shared" si="2"/>
        <v>0.5</v>
      </c>
      <c r="AA7" s="283">
        <f t="shared" si="2"/>
        <v>1</v>
      </c>
      <c r="AB7" s="283">
        <f t="shared" si="2"/>
        <v>0</v>
      </c>
      <c r="AC7" s="283">
        <f t="shared" si="2"/>
        <v>0</v>
      </c>
      <c r="AD7" s="283">
        <f t="shared" si="2"/>
        <v>2.5</v>
      </c>
      <c r="AE7" s="283">
        <f t="shared" si="2"/>
        <v>0</v>
      </c>
      <c r="AF7" s="283">
        <f t="shared" si="2"/>
        <v>4</v>
      </c>
      <c r="AG7" s="283">
        <f t="shared" si="2"/>
        <v>3.5</v>
      </c>
      <c r="AH7" s="283">
        <f t="shared" si="2"/>
        <v>1</v>
      </c>
      <c r="AI7" s="283">
        <f t="shared" si="2"/>
        <v>3</v>
      </c>
      <c r="AJ7" s="283">
        <f t="shared" si="2"/>
        <v>3.5</v>
      </c>
      <c r="AK7" s="283">
        <f t="shared" si="2"/>
        <v>3.1</v>
      </c>
      <c r="AL7" s="283">
        <f t="shared" si="2"/>
        <v>2</v>
      </c>
      <c r="AM7" s="283">
        <f t="shared" si="2"/>
        <v>2</v>
      </c>
      <c r="AN7" s="283">
        <f t="shared" si="2"/>
        <v>2.9000000000000004</v>
      </c>
      <c r="AO7" s="283">
        <f t="shared" si="2"/>
        <v>3</v>
      </c>
      <c r="AP7" s="283">
        <f t="shared" si="2"/>
        <v>3</v>
      </c>
      <c r="AQ7" s="283">
        <f t="shared" si="2"/>
        <v>3</v>
      </c>
      <c r="AR7" s="283">
        <f t="shared" si="2"/>
        <v>3.5</v>
      </c>
      <c r="AS7" s="283">
        <f t="shared" si="2"/>
        <v>2.5</v>
      </c>
      <c r="AT7" s="283">
        <f t="shared" si="2"/>
        <v>3</v>
      </c>
      <c r="AU7" s="283">
        <f t="shared" si="2"/>
        <v>3</v>
      </c>
      <c r="AV7" s="283">
        <f t="shared" si="2"/>
        <v>3</v>
      </c>
      <c r="AW7" s="283">
        <f t="shared" si="2"/>
        <v>3</v>
      </c>
      <c r="AX7" s="283">
        <f t="shared" si="2"/>
        <v>3</v>
      </c>
      <c r="AY7" s="283">
        <f t="shared" si="2"/>
        <v>3.2</v>
      </c>
      <c r="AZ7" s="283">
        <f t="shared" si="2"/>
        <v>3</v>
      </c>
      <c r="BA7" s="283">
        <f t="shared" si="2"/>
        <v>3</v>
      </c>
      <c r="BB7" s="283">
        <f t="shared" si="2"/>
        <v>3</v>
      </c>
      <c r="BC7" s="283">
        <f t="shared" si="2"/>
        <v>3</v>
      </c>
      <c r="BD7" s="283">
        <f t="shared" ref="BD7:CH7" si="3">SUM(BD18:BD235)</f>
        <v>3</v>
      </c>
      <c r="BE7" s="283">
        <f t="shared" si="3"/>
        <v>3</v>
      </c>
      <c r="BF7" s="283">
        <f t="shared" si="3"/>
        <v>3</v>
      </c>
      <c r="BG7" s="283">
        <f t="shared" si="3"/>
        <v>3</v>
      </c>
      <c r="BH7" s="283">
        <f t="shared" si="3"/>
        <v>3</v>
      </c>
      <c r="BI7" s="283">
        <f t="shared" si="3"/>
        <v>3</v>
      </c>
      <c r="BJ7" s="283">
        <f t="shared" si="3"/>
        <v>3</v>
      </c>
      <c r="BK7" s="283">
        <f t="shared" si="3"/>
        <v>3</v>
      </c>
      <c r="BL7" s="283">
        <f t="shared" si="3"/>
        <v>3</v>
      </c>
      <c r="BM7" s="283">
        <f t="shared" si="3"/>
        <v>3.5</v>
      </c>
      <c r="BN7" s="283">
        <f t="shared" si="3"/>
        <v>0</v>
      </c>
      <c r="BO7" s="283">
        <f t="shared" si="3"/>
        <v>0</v>
      </c>
      <c r="BP7" s="283">
        <f t="shared" si="3"/>
        <v>0</v>
      </c>
      <c r="BQ7" s="283">
        <f t="shared" si="3"/>
        <v>0</v>
      </c>
      <c r="BR7" s="283">
        <f t="shared" si="3"/>
        <v>0</v>
      </c>
      <c r="BS7" s="283">
        <f t="shared" si="3"/>
        <v>0</v>
      </c>
      <c r="BT7" s="283">
        <f t="shared" si="3"/>
        <v>0</v>
      </c>
      <c r="BU7" s="283">
        <f t="shared" si="3"/>
        <v>3</v>
      </c>
      <c r="BV7" s="283">
        <f t="shared" si="3"/>
        <v>3</v>
      </c>
      <c r="BW7" s="283">
        <f t="shared" si="3"/>
        <v>3</v>
      </c>
      <c r="BX7" s="283">
        <f t="shared" si="3"/>
        <v>3</v>
      </c>
      <c r="BY7" s="283">
        <f t="shared" si="3"/>
        <v>3</v>
      </c>
      <c r="BZ7" s="283">
        <f t="shared" si="3"/>
        <v>3</v>
      </c>
      <c r="CA7" s="283">
        <f t="shared" si="3"/>
        <v>3</v>
      </c>
      <c r="CB7" s="283">
        <f t="shared" si="3"/>
        <v>3</v>
      </c>
      <c r="CC7" s="283">
        <f t="shared" si="3"/>
        <v>3</v>
      </c>
      <c r="CD7" s="283">
        <f t="shared" si="3"/>
        <v>3</v>
      </c>
      <c r="CE7" s="283">
        <f t="shared" si="3"/>
        <v>3</v>
      </c>
      <c r="CF7" s="283">
        <f t="shared" si="3"/>
        <v>3</v>
      </c>
      <c r="CG7" s="283">
        <f t="shared" si="3"/>
        <v>3</v>
      </c>
      <c r="CH7" s="283">
        <f t="shared" si="3"/>
        <v>1</v>
      </c>
    </row>
    <row r="8" spans="1:86" hidden="1">
      <c r="N8"/>
      <c r="O8"/>
      <c r="P8"/>
      <c r="Q8"/>
      <c r="X8" s="283">
        <v>2</v>
      </c>
      <c r="Y8" s="283">
        <v>3</v>
      </c>
      <c r="Z8" s="283">
        <v>3</v>
      </c>
      <c r="AA8" s="283">
        <v>3</v>
      </c>
      <c r="AB8" s="283">
        <v>2</v>
      </c>
      <c r="AC8" s="283"/>
      <c r="AD8" s="283">
        <v>2</v>
      </c>
      <c r="AE8" s="283">
        <v>2</v>
      </c>
      <c r="AF8" s="283">
        <v>3</v>
      </c>
      <c r="AG8" s="283">
        <v>3</v>
      </c>
      <c r="AH8" s="283">
        <v>3</v>
      </c>
      <c r="AI8" s="283">
        <v>3</v>
      </c>
      <c r="AJ8" s="283">
        <v>3</v>
      </c>
      <c r="AK8" s="283">
        <v>3</v>
      </c>
      <c r="AL8" s="283">
        <v>3</v>
      </c>
      <c r="AM8" s="283">
        <v>3</v>
      </c>
      <c r="AN8" s="283">
        <v>3</v>
      </c>
      <c r="AO8" s="283">
        <v>3</v>
      </c>
      <c r="AP8" s="283">
        <v>3</v>
      </c>
      <c r="AQ8" s="283">
        <v>3</v>
      </c>
      <c r="AR8" s="283">
        <v>3</v>
      </c>
      <c r="AS8" s="283">
        <v>3</v>
      </c>
      <c r="AT8" s="283">
        <v>3</v>
      </c>
      <c r="AU8" s="283">
        <v>3</v>
      </c>
      <c r="AV8" s="283">
        <v>3</v>
      </c>
      <c r="AW8" s="283">
        <v>3</v>
      </c>
      <c r="AX8" s="283">
        <v>3</v>
      </c>
      <c r="AY8" s="283">
        <v>3</v>
      </c>
      <c r="AZ8" s="283">
        <v>3</v>
      </c>
      <c r="BA8" s="283">
        <v>3</v>
      </c>
      <c r="BB8" s="283">
        <v>3</v>
      </c>
      <c r="BC8" s="283">
        <v>3</v>
      </c>
      <c r="BD8" s="283">
        <v>3</v>
      </c>
      <c r="BE8" s="283">
        <v>3</v>
      </c>
      <c r="BF8" s="283">
        <v>3</v>
      </c>
      <c r="BG8" s="283">
        <v>3</v>
      </c>
      <c r="BH8" s="283">
        <v>3</v>
      </c>
      <c r="BI8" s="283">
        <v>3</v>
      </c>
      <c r="BJ8" s="283">
        <v>3</v>
      </c>
      <c r="BK8" s="283">
        <v>3</v>
      </c>
      <c r="BL8" s="283">
        <v>3</v>
      </c>
      <c r="BM8" s="283">
        <v>3</v>
      </c>
      <c r="BN8" s="283">
        <v>3</v>
      </c>
      <c r="BO8" s="283">
        <v>3</v>
      </c>
      <c r="BP8" s="283">
        <v>3</v>
      </c>
      <c r="BQ8" s="283">
        <v>3</v>
      </c>
      <c r="BR8" s="283">
        <v>3</v>
      </c>
      <c r="BS8" s="283">
        <v>3</v>
      </c>
      <c r="BT8" s="283">
        <v>3</v>
      </c>
      <c r="BU8" s="283">
        <v>3</v>
      </c>
      <c r="BV8" s="283">
        <v>3</v>
      </c>
      <c r="BW8" s="283">
        <v>3</v>
      </c>
      <c r="BX8" s="283">
        <v>3</v>
      </c>
      <c r="BY8" s="283">
        <v>3</v>
      </c>
      <c r="BZ8" s="283">
        <v>3</v>
      </c>
      <c r="CA8" s="283">
        <v>3</v>
      </c>
      <c r="CB8" s="283">
        <v>3</v>
      </c>
      <c r="CC8" s="283">
        <v>3</v>
      </c>
      <c r="CD8" s="283">
        <v>3</v>
      </c>
      <c r="CE8" s="283">
        <v>3</v>
      </c>
      <c r="CF8" s="283">
        <v>3</v>
      </c>
      <c r="CG8" s="283">
        <v>3</v>
      </c>
      <c r="CH8" s="283">
        <v>3</v>
      </c>
    </row>
    <row r="9" spans="1:86" hidden="1">
      <c r="N9"/>
      <c r="O9"/>
      <c r="P9"/>
      <c r="Q9"/>
    </row>
    <row r="10" spans="1:86">
      <c r="N10"/>
      <c r="O10"/>
      <c r="P10"/>
      <c r="Q10"/>
    </row>
    <row r="11" spans="1:86">
      <c r="B11" s="222"/>
      <c r="C11" t="s">
        <v>573</v>
      </c>
      <c r="N11"/>
      <c r="O11"/>
      <c r="P11"/>
      <c r="Q11"/>
    </row>
    <row r="12" spans="1:86">
      <c r="B12" s="224"/>
      <c r="C12" t="s">
        <v>1945</v>
      </c>
      <c r="N12"/>
      <c r="O12"/>
      <c r="P12"/>
      <c r="Q12"/>
    </row>
    <row r="13" spans="1:86">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c r="B16" s="242" t="s">
        <v>8</v>
      </c>
      <c r="C16" s="243" t="s">
        <v>9</v>
      </c>
      <c r="D16" s="243" t="s">
        <v>10</v>
      </c>
      <c r="E16" s="243" t="s">
        <v>11</v>
      </c>
      <c r="F16" s="243" t="s">
        <v>1981</v>
      </c>
      <c r="G16" s="243" t="s">
        <v>12</v>
      </c>
      <c r="H16" s="243" t="s">
        <v>645</v>
      </c>
      <c r="I16" s="274" t="s">
        <v>1947</v>
      </c>
      <c r="J16" s="274" t="s">
        <v>1948</v>
      </c>
      <c r="K16" s="269" t="s">
        <v>1949</v>
      </c>
      <c r="L16" s="274" t="s">
        <v>2011</v>
      </c>
      <c r="M16" s="274" t="s">
        <v>2012</v>
      </c>
      <c r="N16" s="243" t="s">
        <v>2009</v>
      </c>
      <c r="O16" s="243" t="s">
        <v>2010</v>
      </c>
      <c r="P16" s="243" t="s">
        <v>2014</v>
      </c>
      <c r="Q16" s="243" t="s">
        <v>22</v>
      </c>
      <c r="R16" s="268" t="s">
        <v>1242</v>
      </c>
      <c r="S16" s="268" t="s">
        <v>1950</v>
      </c>
      <c r="T16" s="268" t="s">
        <v>1951</v>
      </c>
      <c r="U16" s="270"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59" t="s">
        <v>37</v>
      </c>
      <c r="F17" s="259" t="s">
        <v>1982</v>
      </c>
      <c r="G17" s="260">
        <f>COUNTA(G18:G29)</f>
        <v>12</v>
      </c>
      <c r="H17" s="136"/>
      <c r="I17" s="228" t="s">
        <v>38</v>
      </c>
      <c r="J17" s="257">
        <f>MIN(J18:J29)</f>
        <v>45624</v>
      </c>
      <c r="K17" s="258"/>
      <c r="L17" s="325">
        <f>MIN(L18:L29)</f>
        <v>45628</v>
      </c>
      <c r="M17" s="325">
        <f>MAX(M18:M29)</f>
        <v>45629</v>
      </c>
      <c r="N17" s="280">
        <f>SUMPRODUCT(N18:N29,T18:T29)/SUM(T18:T29)</f>
        <v>0</v>
      </c>
      <c r="O17" s="280">
        <f ca="1">SUMPRODUCT(O18:O29,T18:T29)/SUM(T18:T29)</f>
        <v>0</v>
      </c>
      <c r="P17" s="275">
        <f ca="1">N17-O17</f>
        <v>0</v>
      </c>
      <c r="Q17" s="284"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customHeight="1" outlineLevel="1">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326">
        <f t="array" ref="L18">MIN(IF(V18:CH18&gt;0,$V$16:$CH$16))</f>
        <v>45628</v>
      </c>
      <c r="M18" s="327">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customHeight="1" outlineLevel="1">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326">
        <f t="array" ref="L19">MIN(IF(V19:CH19&gt;0,$V$16:$CH$16))</f>
        <v>45628</v>
      </c>
      <c r="M19" s="327">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customHeight="1" outlineLevel="1">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326">
        <f t="array" ref="L20">MIN(IF(V20:CH20&gt;0,$V$16:$CH$16))</f>
        <v>45628</v>
      </c>
      <c r="M20" s="327">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customHeight="1" outlineLevel="1">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326">
        <f t="array" ref="L21">MIN(IF(V21:CH21&gt;0,$V$16:$CH$16))</f>
        <v>45628</v>
      </c>
      <c r="M21" s="327">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customHeight="1" outlineLevel="1">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326">
        <f t="array" ref="L22">MIN(IF(V22:CH22&gt;0,$V$16:$CH$16))</f>
        <v>45628</v>
      </c>
      <c r="M22" s="327">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customHeight="1" outlineLevel="1">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326">
        <f t="array" ref="L23">MIN(IF(V23:CH23&gt;0,$V$16:$CH$16))</f>
        <v>45628</v>
      </c>
      <c r="M23" s="327">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customHeight="1" outlineLevel="1">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326">
        <f t="array" ref="L24">MIN(IF(V24:CH24&gt;0,$V$16:$CH$16))</f>
        <v>45628</v>
      </c>
      <c r="M24" s="327">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customHeight="1" outlineLevel="1">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326">
        <f t="array" ref="L25">MIN(IF(V25:CH25&gt;0,$V$16:$CH$16))</f>
        <v>45628</v>
      </c>
      <c r="M25" s="327">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customHeight="1" outlineLevel="1">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326">
        <f t="array" ref="L26">MIN(IF(V26:CH26&gt;0,$V$16:$CH$16))</f>
        <v>45628</v>
      </c>
      <c r="M26" s="327">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customHeight="1" outlineLevel="1">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326">
        <f t="array" ref="L27">MIN(IF(V27:CH27&gt;0,$V$16:$CH$16))</f>
        <v>45628</v>
      </c>
      <c r="M27" s="327">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customHeight="1" outlineLevel="1">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326">
        <f t="array" ref="L28">MIN(IF(V28:CH28&gt;0,$V$16:$CH$16))</f>
        <v>45629</v>
      </c>
      <c r="M28" s="327">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customHeight="1" outlineLevel="1">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326">
        <f t="array" ref="L29">MIN(IF(V29:CH29&gt;0,$V$16:$CH$16))</f>
        <v>45629</v>
      </c>
      <c r="M29" s="327">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59" t="s">
        <v>123</v>
      </c>
      <c r="F30" s="259" t="s">
        <v>2007</v>
      </c>
      <c r="G30" s="260">
        <f>COUNTA(G31:G52)</f>
        <v>22</v>
      </c>
      <c r="H30" s="136"/>
      <c r="I30" s="228" t="s">
        <v>38</v>
      </c>
      <c r="J30" s="257">
        <f>MIN(J31:J52)</f>
        <v>45593</v>
      </c>
      <c r="K30" s="258">
        <f>MIN(K31:K52)</f>
        <v>45593</v>
      </c>
      <c r="L30" s="325">
        <f>MIN(L31:L52)</f>
        <v>45594</v>
      </c>
      <c r="M30" s="325">
        <f>MAX(M31:M52)</f>
        <v>45608</v>
      </c>
      <c r="N30" s="280">
        <f>SUMPRODUCT(N31:N52,T31:T52)/SUM(T31:T52)</f>
        <v>0.25</v>
      </c>
      <c r="O30" s="280">
        <f ca="1">SUMPRODUCT(O31:O52,T31:T52)/SUM(T31:T52)</f>
        <v>1</v>
      </c>
      <c r="P30" s="275">
        <f t="shared" ca="1" si="8"/>
        <v>-0.75</v>
      </c>
      <c r="Q30" s="284" t="s">
        <v>2028</v>
      </c>
      <c r="R30" s="229"/>
      <c r="S30" s="223"/>
      <c r="T30" s="223"/>
      <c r="U30" s="223"/>
      <c r="V30" s="79"/>
      <c r="W30" s="79"/>
      <c r="X30" s="79"/>
      <c r="Y30" s="226"/>
      <c r="Z30" s="79"/>
      <c r="AA30" s="79"/>
      <c r="AB30" s="79"/>
      <c r="AC30" s="92"/>
      <c r="AD30" s="226"/>
      <c r="AE30" s="79"/>
      <c r="AF30" s="79"/>
      <c r="AG30" s="79"/>
      <c r="AH30" s="236"/>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2" t="s">
        <v>40</v>
      </c>
      <c r="E31" s="253" t="s">
        <v>123</v>
      </c>
      <c r="F31" s="253"/>
      <c r="G31" s="252" t="s">
        <v>125</v>
      </c>
      <c r="H31" s="254" t="str">
        <f>VLOOKUP(A31,'2. Status Detalhe Campos'!$A$7:$G$574,7,0)</f>
        <v>2.1 Em Teste</v>
      </c>
      <c r="I31" s="228" t="s">
        <v>38</v>
      </c>
      <c r="J31" s="153">
        <v>45593</v>
      </c>
      <c r="K31" s="153">
        <v>45593</v>
      </c>
      <c r="L31" s="279">
        <f t="array" ref="L31">MIN(IF(V31:CH31&gt;0,$V$16:$CH$16))</f>
        <v>45594</v>
      </c>
      <c r="M31" s="278">
        <f t="array" ref="M31">MAX(IF(V31:CH31&gt;0,$V$16:$CH$16))</f>
        <v>45594</v>
      </c>
      <c r="N31" s="276">
        <f>VLOOKUP(H31,Auxiliar!$B$16:$E$24,4,0)</f>
        <v>0.25</v>
      </c>
      <c r="O31" s="276">
        <f t="shared" ca="1" si="11"/>
        <v>1</v>
      </c>
      <c r="P31" s="275">
        <f t="shared" ca="1" si="8"/>
        <v>-0.75</v>
      </c>
      <c r="Q31" s="275"/>
      <c r="R31" s="231" t="s">
        <v>1953</v>
      </c>
      <c r="S31" s="223">
        <v>4.0999999999999996</v>
      </c>
      <c r="T31" s="223">
        <f t="shared" si="9"/>
        <v>0.5</v>
      </c>
      <c r="U31" s="223">
        <f t="shared" ref="U31:U52" si="12">SUM(V31:CH31)-T31</f>
        <v>0</v>
      </c>
      <c r="V31" s="79"/>
      <c r="W31" s="79"/>
      <c r="X31" s="79"/>
      <c r="Y31" s="226"/>
      <c r="Z31" s="79">
        <v>0.5</v>
      </c>
      <c r="AA31" s="79"/>
      <c r="AB31" s="79"/>
      <c r="AC31" s="92"/>
      <c r="AD31" s="226"/>
      <c r="AE31" s="79"/>
      <c r="AF31" s="79"/>
      <c r="AG31" s="79"/>
      <c r="AH31" s="236"/>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2" t="s">
        <v>40</v>
      </c>
      <c r="E32" s="253" t="s">
        <v>123</v>
      </c>
      <c r="F32" s="253"/>
      <c r="G32" s="252" t="s">
        <v>126</v>
      </c>
      <c r="H32" s="254" t="str">
        <f>VLOOKUP(A32,'2. Status Detalhe Campos'!$A$7:$G$574,7,0)</f>
        <v>2.1 Em Teste</v>
      </c>
      <c r="I32" s="228" t="s">
        <v>38</v>
      </c>
      <c r="J32" s="153">
        <v>45593</v>
      </c>
      <c r="K32" s="153">
        <v>45593</v>
      </c>
      <c r="L32" s="279">
        <f t="array" ref="L32">MIN(IF(V32:CH32&gt;0,$V$16:$CH$16))</f>
        <v>45595</v>
      </c>
      <c r="M32" s="278">
        <f t="array" ref="M32">MAX(IF(V32:CH32&gt;0,$V$16:$CH$16))</f>
        <v>45595</v>
      </c>
      <c r="N32" s="276">
        <f>VLOOKUP(H32,Auxiliar!$B$16:$E$24,4,0)</f>
        <v>0.25</v>
      </c>
      <c r="O32" s="276">
        <f t="shared" ca="1" si="11"/>
        <v>1</v>
      </c>
      <c r="P32" s="275">
        <f t="shared" ca="1" si="8"/>
        <v>-0.75</v>
      </c>
      <c r="Q32" s="275"/>
      <c r="R32" s="231" t="s">
        <v>1953</v>
      </c>
      <c r="S32" s="223">
        <v>4.0999999999999996</v>
      </c>
      <c r="T32" s="223">
        <f t="shared" si="9"/>
        <v>0.5</v>
      </c>
      <c r="U32" s="223">
        <f t="shared" si="12"/>
        <v>0</v>
      </c>
      <c r="V32" s="79"/>
      <c r="W32" s="79"/>
      <c r="X32" s="79"/>
      <c r="Y32" s="226"/>
      <c r="Z32" s="79"/>
      <c r="AA32" s="79">
        <v>0.5</v>
      </c>
      <c r="AB32" s="79"/>
      <c r="AC32" s="92"/>
      <c r="AD32" s="226"/>
      <c r="AE32" s="79"/>
      <c r="AF32" s="79"/>
      <c r="AG32" s="79"/>
      <c r="AH32" s="236"/>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2.1 Em Teste</v>
      </c>
      <c r="I33" s="228" t="s">
        <v>38</v>
      </c>
      <c r="J33" s="153">
        <v>45593</v>
      </c>
      <c r="K33" s="153">
        <v>45593</v>
      </c>
      <c r="L33" s="279">
        <f t="array" ref="L33">MIN(IF(V33:CH33&gt;0,$V$16:$CH$16))</f>
        <v>45595</v>
      </c>
      <c r="M33" s="278">
        <f t="array" ref="M33">MAX(IF(V33:CH33&gt;0,$V$16:$CH$16))</f>
        <v>45595</v>
      </c>
      <c r="N33" s="276">
        <f>VLOOKUP(H33,Auxiliar!$B$16:$E$24,4,0)</f>
        <v>0.25</v>
      </c>
      <c r="O33" s="276">
        <f t="shared" ca="1" si="11"/>
        <v>1</v>
      </c>
      <c r="P33" s="275">
        <f t="shared" ca="1" si="8"/>
        <v>-0.75</v>
      </c>
      <c r="Q33" s="275"/>
      <c r="R33" s="231" t="s">
        <v>1953</v>
      </c>
      <c r="S33" s="223">
        <v>4.0999999999999996</v>
      </c>
      <c r="T33" s="223">
        <f t="shared" si="9"/>
        <v>0.5</v>
      </c>
      <c r="U33" s="223">
        <f t="shared" si="12"/>
        <v>0</v>
      </c>
      <c r="V33" s="79"/>
      <c r="W33" s="79"/>
      <c r="X33" s="79"/>
      <c r="Y33" s="226"/>
      <c r="Z33" s="79"/>
      <c r="AA33" s="79">
        <v>0.5</v>
      </c>
      <c r="AB33" s="79"/>
      <c r="AC33" s="92"/>
      <c r="AD33" s="226"/>
      <c r="AE33" s="79"/>
      <c r="AF33" s="79"/>
      <c r="AG33" s="79"/>
      <c r="AH33" s="236"/>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2" t="s">
        <v>40</v>
      </c>
      <c r="E34" s="253" t="s">
        <v>123</v>
      </c>
      <c r="F34" s="253"/>
      <c r="G34" s="252" t="s">
        <v>128</v>
      </c>
      <c r="H34" s="254" t="str">
        <f>VLOOKUP(A34,'2. Status Detalhe Campos'!$A$7:$G$574,7,0)</f>
        <v>2.1 Em Teste</v>
      </c>
      <c r="I34" s="228" t="s">
        <v>38</v>
      </c>
      <c r="J34" s="153">
        <v>45593</v>
      </c>
      <c r="K34" s="153">
        <v>45593</v>
      </c>
      <c r="L34" s="279">
        <f t="array" ref="L34">MIN(IF(V34:CH34&gt;0,$V$16:$CH$16))</f>
        <v>45602</v>
      </c>
      <c r="M34" s="278">
        <f t="array" ref="M34">MAX(IF(V34:CH34&gt;0,$V$16:$CH$16))</f>
        <v>45602</v>
      </c>
      <c r="N34" s="276">
        <f>VLOOKUP(H34,Auxiliar!$B$16:$E$24,4,0)</f>
        <v>0.25</v>
      </c>
      <c r="O34" s="276">
        <f t="shared" ca="1" si="11"/>
        <v>1</v>
      </c>
      <c r="P34" s="275">
        <f t="shared" ca="1" si="8"/>
        <v>-0.75</v>
      </c>
      <c r="Q34" s="275"/>
      <c r="R34" s="231" t="s">
        <v>1953</v>
      </c>
      <c r="S34" s="223">
        <v>4.0999999999999996</v>
      </c>
      <c r="T34" s="223">
        <f t="shared" si="9"/>
        <v>0.5</v>
      </c>
      <c r="U34" s="223">
        <f t="shared" si="12"/>
        <v>0</v>
      </c>
      <c r="V34" s="79"/>
      <c r="W34" s="79"/>
      <c r="X34" s="79"/>
      <c r="Y34" s="226"/>
      <c r="Z34" s="79"/>
      <c r="AA34" s="79"/>
      <c r="AB34" s="79"/>
      <c r="AC34" s="92"/>
      <c r="AD34" s="226"/>
      <c r="AE34" s="79"/>
      <c r="AF34" s="79">
        <v>0.5</v>
      </c>
      <c r="AG34" s="79"/>
      <c r="AH34" s="236"/>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2" t="s">
        <v>40</v>
      </c>
      <c r="E35" s="253" t="s">
        <v>123</v>
      </c>
      <c r="F35" s="253"/>
      <c r="G35" s="252" t="s">
        <v>129</v>
      </c>
      <c r="H35" s="254" t="str">
        <f>VLOOKUP(A35,'2. Status Detalhe Campos'!$A$7:$G$574,7,0)</f>
        <v>2.1 Em Teste</v>
      </c>
      <c r="I35" s="228" t="s">
        <v>38</v>
      </c>
      <c r="J35" s="153">
        <v>45593</v>
      </c>
      <c r="K35" s="153">
        <v>45593</v>
      </c>
      <c r="L35" s="279">
        <f t="array" ref="L35">MIN(IF(V35:CH35&gt;0,$V$16:$CH$16))</f>
        <v>45602</v>
      </c>
      <c r="M35" s="278">
        <f t="array" ref="M35">MAX(IF(V35:CH35&gt;0,$V$16:$CH$16))</f>
        <v>45602</v>
      </c>
      <c r="N35" s="276">
        <f>VLOOKUP(H35,Auxiliar!$B$16:$E$24,4,0)</f>
        <v>0.25</v>
      </c>
      <c r="O35" s="276">
        <f t="shared" ca="1" si="11"/>
        <v>1</v>
      </c>
      <c r="P35" s="275">
        <f t="shared" ca="1" si="8"/>
        <v>-0.75</v>
      </c>
      <c r="Q35" s="275"/>
      <c r="R35" s="231" t="s">
        <v>1953</v>
      </c>
      <c r="S35" s="223">
        <v>4.0999999999999996</v>
      </c>
      <c r="T35" s="223">
        <f t="shared" si="9"/>
        <v>0.5</v>
      </c>
      <c r="U35" s="223">
        <f t="shared" si="12"/>
        <v>0</v>
      </c>
      <c r="V35" s="79"/>
      <c r="W35" s="79"/>
      <c r="X35" s="79"/>
      <c r="Y35" s="226"/>
      <c r="Z35" s="79"/>
      <c r="AA35" s="79"/>
      <c r="AB35" s="79"/>
      <c r="AC35" s="92"/>
      <c r="AD35" s="226"/>
      <c r="AE35" s="79"/>
      <c r="AF35" s="79">
        <v>0.5</v>
      </c>
      <c r="AG35" s="79"/>
      <c r="AH35" s="236"/>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2" t="s">
        <v>40</v>
      </c>
      <c r="E36" s="253" t="s">
        <v>123</v>
      </c>
      <c r="F36" s="253"/>
      <c r="G36" s="252" t="s">
        <v>47</v>
      </c>
      <c r="H36" s="254" t="str">
        <f>VLOOKUP(A36,'2. Status Detalhe Campos'!$A$7:$G$574,7,0)</f>
        <v>2.1 Em Teste</v>
      </c>
      <c r="I36" s="228" t="s">
        <v>38</v>
      </c>
      <c r="J36" s="153">
        <v>45593</v>
      </c>
      <c r="K36" s="153">
        <v>45593</v>
      </c>
      <c r="L36" s="279">
        <f t="array" ref="L36">MIN(IF(V36:CH36&gt;0,$V$16:$CH$16))</f>
        <v>45602</v>
      </c>
      <c r="M36" s="278">
        <f t="array" ref="M36">MAX(IF(V36:CH36&gt;0,$V$16:$CH$16))</f>
        <v>45602</v>
      </c>
      <c r="N36" s="276">
        <f>VLOOKUP(H36,Auxiliar!$B$16:$E$24,4,0)</f>
        <v>0.25</v>
      </c>
      <c r="O36" s="276">
        <f t="shared" ca="1" si="11"/>
        <v>1</v>
      </c>
      <c r="P36" s="275">
        <f t="shared" ca="1" si="8"/>
        <v>-0.75</v>
      </c>
      <c r="Q36" s="275"/>
      <c r="R36" s="231" t="s">
        <v>1953</v>
      </c>
      <c r="S36" s="223">
        <v>4.0999999999999996</v>
      </c>
      <c r="T36" s="223">
        <f t="shared" si="9"/>
        <v>0.5</v>
      </c>
      <c r="U36" s="223">
        <f t="shared" si="12"/>
        <v>0</v>
      </c>
      <c r="V36" s="79"/>
      <c r="W36" s="79"/>
      <c r="X36" s="79"/>
      <c r="Y36" s="226"/>
      <c r="Z36" s="79"/>
      <c r="AA36" s="79"/>
      <c r="AB36" s="79"/>
      <c r="AC36" s="92"/>
      <c r="AD36" s="226"/>
      <c r="AE36" s="79"/>
      <c r="AF36" s="79">
        <v>0.5</v>
      </c>
      <c r="AG36" s="79"/>
      <c r="AH36" s="236"/>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2" t="s">
        <v>40</v>
      </c>
      <c r="E37" s="253" t="s">
        <v>123</v>
      </c>
      <c r="F37" s="253"/>
      <c r="G37" s="252" t="s">
        <v>132</v>
      </c>
      <c r="H37" s="254" t="str">
        <f>VLOOKUP(A37,'2. Status Detalhe Campos'!$A$7:$G$574,7,0)</f>
        <v>2.1 Em Teste</v>
      </c>
      <c r="I37" s="228" t="s">
        <v>38</v>
      </c>
      <c r="J37" s="153">
        <v>45593</v>
      </c>
      <c r="K37" s="153">
        <v>45593</v>
      </c>
      <c r="L37" s="279">
        <f t="array" ref="L37">MIN(IF(V37:CH37&gt;0,$V$16:$CH$16))</f>
        <v>45602</v>
      </c>
      <c r="M37" s="278">
        <f t="array" ref="M37">MAX(IF(V37:CH37&gt;0,$V$16:$CH$16))</f>
        <v>45602</v>
      </c>
      <c r="N37" s="276">
        <f>VLOOKUP(H37,Auxiliar!$B$16:$E$24,4,0)</f>
        <v>0.25</v>
      </c>
      <c r="O37" s="276">
        <f t="shared" ca="1" si="11"/>
        <v>1</v>
      </c>
      <c r="P37" s="275">
        <f t="shared" ca="1" si="8"/>
        <v>-0.75</v>
      </c>
      <c r="Q37" s="275"/>
      <c r="R37" s="231" t="s">
        <v>1953</v>
      </c>
      <c r="S37" s="223">
        <v>4.0999999999999996</v>
      </c>
      <c r="T37" s="223">
        <f t="shared" si="9"/>
        <v>0.5</v>
      </c>
      <c r="U37" s="223">
        <f t="shared" si="12"/>
        <v>0</v>
      </c>
      <c r="V37" s="79"/>
      <c r="W37" s="79"/>
      <c r="X37" s="79"/>
      <c r="Y37" s="226"/>
      <c r="Z37" s="79"/>
      <c r="AA37" s="79"/>
      <c r="AB37" s="79"/>
      <c r="AC37" s="92"/>
      <c r="AD37" s="226"/>
      <c r="AE37" s="79"/>
      <c r="AF37" s="79">
        <v>0.5</v>
      </c>
      <c r="AG37" s="79"/>
      <c r="AH37" s="236"/>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2" t="s">
        <v>40</v>
      </c>
      <c r="E38" s="253" t="s">
        <v>123</v>
      </c>
      <c r="F38" s="253"/>
      <c r="G38" s="252" t="s">
        <v>134</v>
      </c>
      <c r="H38" s="254" t="str">
        <f>VLOOKUP(A38,'2. Status Detalhe Campos'!$A$7:$G$574,7,0)</f>
        <v>2.1 Em Teste</v>
      </c>
      <c r="I38" s="228" t="s">
        <v>38</v>
      </c>
      <c r="J38" s="153">
        <v>45593</v>
      </c>
      <c r="K38" s="153">
        <v>45593</v>
      </c>
      <c r="L38" s="279">
        <f t="array" ref="L38">MIN(IF(V38:CH38&gt;0,$V$16:$CH$16))</f>
        <v>45603</v>
      </c>
      <c r="M38" s="278">
        <f t="array" ref="M38">MAX(IF(V38:CH38&gt;0,$V$16:$CH$16))</f>
        <v>45603</v>
      </c>
      <c r="N38" s="276">
        <f>VLOOKUP(H38,Auxiliar!$B$16:$E$24,4,0)</f>
        <v>0.25</v>
      </c>
      <c r="O38" s="276">
        <f t="shared" ca="1" si="11"/>
        <v>1</v>
      </c>
      <c r="P38" s="275">
        <f t="shared" ca="1" si="8"/>
        <v>-0.75</v>
      </c>
      <c r="Q38" s="275"/>
      <c r="R38" s="231" t="s">
        <v>1953</v>
      </c>
      <c r="S38" s="223">
        <v>4.0999999999999996</v>
      </c>
      <c r="T38" s="223">
        <f t="shared" si="9"/>
        <v>0.5</v>
      </c>
      <c r="U38" s="223">
        <f t="shared" si="12"/>
        <v>0</v>
      </c>
      <c r="V38" s="79"/>
      <c r="W38" s="79"/>
      <c r="X38" s="79"/>
      <c r="Y38" s="226"/>
      <c r="Z38" s="79"/>
      <c r="AA38" s="79"/>
      <c r="AB38" s="79"/>
      <c r="AC38" s="92"/>
      <c r="AD38" s="226"/>
      <c r="AE38" s="79"/>
      <c r="AF38" s="79"/>
      <c r="AG38" s="79">
        <v>0.5</v>
      </c>
      <c r="AH38" s="236"/>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2" t="s">
        <v>40</v>
      </c>
      <c r="E39" s="253" t="s">
        <v>123</v>
      </c>
      <c r="F39" s="253"/>
      <c r="G39" s="252" t="s">
        <v>49</v>
      </c>
      <c r="H39" s="254" t="str">
        <f>VLOOKUP(A39,'2. Status Detalhe Campos'!$A$7:$G$574,7,0)</f>
        <v>2.1 Em Teste</v>
      </c>
      <c r="I39" s="228" t="s">
        <v>38</v>
      </c>
      <c r="J39" s="153">
        <v>45593</v>
      </c>
      <c r="K39" s="153">
        <v>45593</v>
      </c>
      <c r="L39" s="279">
        <f t="array" ref="L39">MIN(IF(V39:CH39&gt;0,$V$16:$CH$16))</f>
        <v>45603</v>
      </c>
      <c r="M39" s="278">
        <f t="array" ref="M39">MAX(IF(V39:CH39&gt;0,$V$16:$CH$16))</f>
        <v>45603</v>
      </c>
      <c r="N39" s="276">
        <f>VLOOKUP(H39,Auxiliar!$B$16:$E$24,4,0)</f>
        <v>0.25</v>
      </c>
      <c r="O39" s="276">
        <f t="shared" ca="1" si="11"/>
        <v>1</v>
      </c>
      <c r="P39" s="275">
        <f t="shared" ca="1" si="8"/>
        <v>-0.75</v>
      </c>
      <c r="Q39" s="275"/>
      <c r="R39" s="231" t="s">
        <v>1953</v>
      </c>
      <c r="S39" s="223">
        <v>4.0999999999999996</v>
      </c>
      <c r="T39" s="223">
        <f t="shared" si="9"/>
        <v>0.5</v>
      </c>
      <c r="U39" s="223">
        <f t="shared" si="12"/>
        <v>0</v>
      </c>
      <c r="V39" s="79"/>
      <c r="W39" s="79"/>
      <c r="X39" s="79"/>
      <c r="Y39" s="226"/>
      <c r="Z39" s="79"/>
      <c r="AA39" s="79"/>
      <c r="AB39" s="79"/>
      <c r="AC39" s="92"/>
      <c r="AD39" s="226"/>
      <c r="AE39" s="79"/>
      <c r="AF39" s="79"/>
      <c r="AG39" s="79">
        <v>0.5</v>
      </c>
      <c r="AH39" s="236"/>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2" t="s">
        <v>40</v>
      </c>
      <c r="E40" s="253" t="s">
        <v>123</v>
      </c>
      <c r="F40" s="253"/>
      <c r="G40" s="252" t="s">
        <v>87</v>
      </c>
      <c r="H40" s="254" t="str">
        <f>VLOOKUP(A40,'2. Status Detalhe Campos'!$A$7:$G$574,7,0)</f>
        <v>2.1 Em Teste</v>
      </c>
      <c r="I40" s="228" t="s">
        <v>38</v>
      </c>
      <c r="J40" s="153">
        <v>45593</v>
      </c>
      <c r="K40" s="153">
        <v>45601</v>
      </c>
      <c r="L40" s="279">
        <f t="array" ref="L40">MIN(IF(V40:CH40&gt;0,$V$16:$CH$16))</f>
        <v>45603</v>
      </c>
      <c r="M40" s="278">
        <f t="array" ref="M40">MAX(IF(V40:CH40&gt;0,$V$16:$CH$16))</f>
        <v>45603</v>
      </c>
      <c r="N40" s="276">
        <f>VLOOKUP(H40,Auxiliar!$B$16:$E$24,4,0)</f>
        <v>0.25</v>
      </c>
      <c r="O40" s="276">
        <f t="shared" ca="1" si="11"/>
        <v>1</v>
      </c>
      <c r="P40" s="275">
        <f t="shared" ca="1" si="8"/>
        <v>-0.75</v>
      </c>
      <c r="Q40" s="275"/>
      <c r="R40" s="231" t="s">
        <v>1953</v>
      </c>
      <c r="S40" s="223">
        <v>4.0999999999999996</v>
      </c>
      <c r="T40" s="223">
        <f t="shared" si="9"/>
        <v>0.5</v>
      </c>
      <c r="U40" s="223">
        <f t="shared" si="12"/>
        <v>0</v>
      </c>
      <c r="V40" s="79"/>
      <c r="W40" s="79"/>
      <c r="X40" s="79"/>
      <c r="Y40" s="226"/>
      <c r="Z40" s="79"/>
      <c r="AA40" s="79"/>
      <c r="AB40" s="79"/>
      <c r="AC40" s="92"/>
      <c r="AD40" s="226"/>
      <c r="AE40" s="290"/>
      <c r="AF40" s="79"/>
      <c r="AG40" s="79">
        <v>0.5</v>
      </c>
      <c r="AH40" s="236"/>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2" t="s">
        <v>40</v>
      </c>
      <c r="E41" s="253" t="s">
        <v>123</v>
      </c>
      <c r="F41" s="253"/>
      <c r="G41" s="252" t="s">
        <v>136</v>
      </c>
      <c r="H41" s="254" t="str">
        <f>VLOOKUP(A41,'2. Status Detalhe Campos'!$A$7:$G$574,7,0)</f>
        <v>2.1 Em Teste</v>
      </c>
      <c r="I41" s="228" t="s">
        <v>38</v>
      </c>
      <c r="J41" s="153">
        <v>45593</v>
      </c>
      <c r="K41" s="153">
        <v>45593</v>
      </c>
      <c r="L41" s="279">
        <f t="array" ref="L41">MIN(IF(V41:CH41&gt;0,$V$16:$CH$16))</f>
        <v>45603</v>
      </c>
      <c r="M41" s="278">
        <f t="array" ref="M41">MAX(IF(V41:CH41&gt;0,$V$16:$CH$16))</f>
        <v>45603</v>
      </c>
      <c r="N41" s="276">
        <f>VLOOKUP(H41,Auxiliar!$B$16:$E$24,4,0)</f>
        <v>0.25</v>
      </c>
      <c r="O41" s="276">
        <f t="shared" ca="1" si="11"/>
        <v>1</v>
      </c>
      <c r="P41" s="275">
        <f t="shared" ca="1" si="8"/>
        <v>-0.75</v>
      </c>
      <c r="Q41" s="275"/>
      <c r="R41" s="231" t="s">
        <v>1953</v>
      </c>
      <c r="S41" s="223">
        <v>4.0999999999999996</v>
      </c>
      <c r="T41" s="223">
        <f t="shared" si="9"/>
        <v>0.5</v>
      </c>
      <c r="U41" s="223">
        <f t="shared" si="12"/>
        <v>0</v>
      </c>
      <c r="V41" s="79"/>
      <c r="W41" s="79"/>
      <c r="X41" s="79"/>
      <c r="Y41" s="226"/>
      <c r="Z41" s="79"/>
      <c r="AA41" s="79"/>
      <c r="AB41" s="79"/>
      <c r="AC41" s="92"/>
      <c r="AD41" s="226"/>
      <c r="AE41" s="79"/>
      <c r="AF41" s="79"/>
      <c r="AG41" s="79">
        <v>0.5</v>
      </c>
      <c r="AH41" s="236"/>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2" t="s">
        <v>40</v>
      </c>
      <c r="E42" s="253" t="s">
        <v>123</v>
      </c>
      <c r="F42" s="253"/>
      <c r="G42" s="252" t="s">
        <v>51</v>
      </c>
      <c r="H42" s="254" t="str">
        <f>VLOOKUP(A42,'2. Status Detalhe Campos'!$A$7:$G$574,7,0)</f>
        <v>2.1 Em Teste</v>
      </c>
      <c r="I42" s="228" t="s">
        <v>38</v>
      </c>
      <c r="J42" s="153">
        <v>45593</v>
      </c>
      <c r="K42" s="153">
        <v>45593</v>
      </c>
      <c r="L42" s="279">
        <f t="array" ref="L42">MIN(IF(V42:CH42&gt;0,$V$16:$CH$16))</f>
        <v>45600</v>
      </c>
      <c r="M42" s="278">
        <f t="array" ref="M42">MAX(IF(V42:CH42&gt;0,$V$16:$CH$16))</f>
        <v>45600</v>
      </c>
      <c r="N42" s="276">
        <f>VLOOKUP(H42,Auxiliar!$B$16:$E$24,4,0)</f>
        <v>0.25</v>
      </c>
      <c r="O42" s="276">
        <f t="shared" ca="1" si="11"/>
        <v>1</v>
      </c>
      <c r="P42" s="275">
        <f t="shared" ca="1" si="8"/>
        <v>-0.75</v>
      </c>
      <c r="Q42" s="275"/>
      <c r="R42" s="231" t="s">
        <v>1953</v>
      </c>
      <c r="S42" s="223">
        <v>4.0999999999999996</v>
      </c>
      <c r="T42" s="223">
        <f t="shared" si="9"/>
        <v>0.5</v>
      </c>
      <c r="U42" s="223">
        <f t="shared" si="12"/>
        <v>0</v>
      </c>
      <c r="V42" s="79"/>
      <c r="W42" s="79"/>
      <c r="X42" s="79"/>
      <c r="Y42" s="226"/>
      <c r="Z42" s="79"/>
      <c r="AA42" s="79"/>
      <c r="AB42" s="79"/>
      <c r="AC42" s="92"/>
      <c r="AD42" s="226">
        <v>0.5</v>
      </c>
      <c r="AE42" s="79"/>
      <c r="AF42" s="79"/>
      <c r="AG42" s="79"/>
      <c r="AH42" s="236"/>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2" t="s">
        <v>40</v>
      </c>
      <c r="E43" s="253" t="s">
        <v>123</v>
      </c>
      <c r="F43" s="253"/>
      <c r="G43" s="252" t="s">
        <v>52</v>
      </c>
      <c r="H43" s="254" t="str">
        <f>VLOOKUP(A43,'2. Status Detalhe Campos'!$A$7:$G$574,7,0)</f>
        <v>2.1 Em Teste</v>
      </c>
      <c r="I43" s="228" t="s">
        <v>38</v>
      </c>
      <c r="J43" s="153">
        <v>45593</v>
      </c>
      <c r="K43" s="153">
        <v>45593</v>
      </c>
      <c r="L43" s="279">
        <f t="array" ref="L43">MIN(IF(V43:CH43&gt;0,$V$16:$CH$16))</f>
        <v>45600</v>
      </c>
      <c r="M43" s="278">
        <f t="array" ref="M43">MAX(IF(V43:CH43&gt;0,$V$16:$CH$16))</f>
        <v>45600</v>
      </c>
      <c r="N43" s="276">
        <f>VLOOKUP(H43,Auxiliar!$B$16:$E$24,4,0)</f>
        <v>0.25</v>
      </c>
      <c r="O43" s="276">
        <f t="shared" ca="1" si="11"/>
        <v>1</v>
      </c>
      <c r="P43" s="275">
        <f t="shared" ca="1" si="8"/>
        <v>-0.75</v>
      </c>
      <c r="Q43" s="275"/>
      <c r="R43" s="231" t="s">
        <v>1953</v>
      </c>
      <c r="S43" s="223">
        <v>4.0999999999999996</v>
      </c>
      <c r="T43" s="223">
        <f t="shared" si="9"/>
        <v>0.5</v>
      </c>
      <c r="U43" s="223">
        <f t="shared" si="12"/>
        <v>0</v>
      </c>
      <c r="V43" s="79"/>
      <c r="W43" s="79"/>
      <c r="X43" s="79"/>
      <c r="Y43" s="226"/>
      <c r="Z43" s="79"/>
      <c r="AA43" s="79"/>
      <c r="AB43" s="79"/>
      <c r="AC43" s="92"/>
      <c r="AD43" s="226">
        <v>0.5</v>
      </c>
      <c r="AE43" s="79"/>
      <c r="AF43" s="79"/>
      <c r="AG43" s="79"/>
      <c r="AH43" s="236"/>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2" t="s">
        <v>40</v>
      </c>
      <c r="E44" s="253" t="s">
        <v>123</v>
      </c>
      <c r="F44" s="253"/>
      <c r="G44" s="252" t="s">
        <v>160</v>
      </c>
      <c r="H44" s="254" t="str">
        <f>VLOOKUP(A44,'2. Status Detalhe Campos'!$A$7:$G$574,7,0)</f>
        <v>2.1 Em Teste</v>
      </c>
      <c r="I44" s="228" t="s">
        <v>38</v>
      </c>
      <c r="J44" s="153">
        <v>45593</v>
      </c>
      <c r="K44" s="153">
        <v>45593</v>
      </c>
      <c r="L44" s="279">
        <f t="array" ref="L44">MIN(IF(V44:CH44&gt;0,$V$16:$CH$16))</f>
        <v>45600</v>
      </c>
      <c r="M44" s="278">
        <f t="array" ref="M44">MAX(IF(V44:CH44&gt;0,$V$16:$CH$16))</f>
        <v>45600</v>
      </c>
      <c r="N44" s="276">
        <f>VLOOKUP(H44,Auxiliar!$B$16:$E$24,4,0)</f>
        <v>0.25</v>
      </c>
      <c r="O44" s="276">
        <f t="shared" ca="1" si="11"/>
        <v>1</v>
      </c>
      <c r="P44" s="275">
        <f t="shared" ca="1" si="8"/>
        <v>-0.75</v>
      </c>
      <c r="Q44" s="275"/>
      <c r="R44" s="231" t="s">
        <v>1953</v>
      </c>
      <c r="S44" s="223">
        <v>4.0999999999999996</v>
      </c>
      <c r="T44" s="223">
        <f t="shared" si="9"/>
        <v>0.5</v>
      </c>
      <c r="U44" s="223">
        <f t="shared" si="12"/>
        <v>0</v>
      </c>
      <c r="V44" s="79"/>
      <c r="W44" s="79"/>
      <c r="X44" s="79"/>
      <c r="Y44" s="226"/>
      <c r="Z44" s="79"/>
      <c r="AA44" s="79"/>
      <c r="AB44" s="79"/>
      <c r="AC44" s="92"/>
      <c r="AD44" s="226">
        <v>0.5</v>
      </c>
      <c r="AE44" s="79"/>
      <c r="AF44" s="79"/>
      <c r="AG44" s="79"/>
      <c r="AH44" s="236"/>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2" t="s">
        <v>40</v>
      </c>
      <c r="E45" s="253" t="s">
        <v>123</v>
      </c>
      <c r="F45" s="253"/>
      <c r="G45" s="252" t="s">
        <v>164</v>
      </c>
      <c r="H45" s="254" t="str">
        <f>VLOOKUP(A45,'2. Status Detalhe Campos'!$A$7:$G$574,7,0)</f>
        <v>2.1 Em Teste</v>
      </c>
      <c r="I45" s="228" t="s">
        <v>38</v>
      </c>
      <c r="J45" s="153">
        <v>45593</v>
      </c>
      <c r="K45" s="153">
        <v>45593</v>
      </c>
      <c r="L45" s="279">
        <f t="array" ref="L45">MIN(IF(V45:CH45&gt;0,$V$16:$CH$16))</f>
        <v>45600</v>
      </c>
      <c r="M45" s="278">
        <f t="array" ref="M45">MAX(IF(V45:CH45&gt;0,$V$16:$CH$16))</f>
        <v>45600</v>
      </c>
      <c r="N45" s="276">
        <f>VLOOKUP(H45,Auxiliar!$B$16:$E$24,4,0)</f>
        <v>0.25</v>
      </c>
      <c r="O45" s="276">
        <f t="shared" ca="1" si="11"/>
        <v>1</v>
      </c>
      <c r="P45" s="275">
        <f t="shared" ca="1" si="8"/>
        <v>-0.75</v>
      </c>
      <c r="Q45" s="275"/>
      <c r="R45" s="231" t="s">
        <v>1953</v>
      </c>
      <c r="S45" s="223">
        <v>4.0999999999999996</v>
      </c>
      <c r="T45" s="223">
        <f t="shared" si="9"/>
        <v>0.5</v>
      </c>
      <c r="U45" s="223">
        <f t="shared" si="12"/>
        <v>0</v>
      </c>
      <c r="V45" s="79"/>
      <c r="W45" s="79"/>
      <c r="X45" s="79"/>
      <c r="Y45" s="226"/>
      <c r="Z45" s="79"/>
      <c r="AA45" s="79"/>
      <c r="AB45" s="79"/>
      <c r="AC45" s="92"/>
      <c r="AD45" s="226">
        <v>0.5</v>
      </c>
      <c r="AE45" s="79"/>
      <c r="AF45" s="79"/>
      <c r="AG45" s="79"/>
      <c r="AH45" s="236"/>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2" t="s">
        <v>40</v>
      </c>
      <c r="E46" s="253" t="s">
        <v>123</v>
      </c>
      <c r="F46" s="253"/>
      <c r="G46" s="252" t="s">
        <v>97</v>
      </c>
      <c r="H46" s="254" t="str">
        <f>VLOOKUP(A46,'2. Status Detalhe Campos'!$A$7:$G$574,7,0)</f>
        <v>2.1 Em Teste</v>
      </c>
      <c r="I46" s="228" t="s">
        <v>38</v>
      </c>
      <c r="J46" s="153">
        <v>45593</v>
      </c>
      <c r="K46" s="153">
        <v>45593</v>
      </c>
      <c r="L46" s="279">
        <f t="array" ref="L46">MIN(IF(V46:CH46&gt;0,$V$16:$CH$16))</f>
        <v>45607</v>
      </c>
      <c r="M46" s="278">
        <f t="array" ref="M46">MAX(IF(V46:CH46&gt;0,$V$16:$CH$16))</f>
        <v>45607</v>
      </c>
      <c r="N46" s="276">
        <f>VLOOKUP(H46,Auxiliar!$B$16:$E$24,4,0)</f>
        <v>0.25</v>
      </c>
      <c r="O46" s="276">
        <f t="shared" ca="1" si="11"/>
        <v>1</v>
      </c>
      <c r="P46" s="275">
        <f t="shared" ca="1" si="8"/>
        <v>-0.75</v>
      </c>
      <c r="Q46" s="275"/>
      <c r="R46" s="231" t="s">
        <v>1953</v>
      </c>
      <c r="S46" s="223">
        <v>4.0999999999999996</v>
      </c>
      <c r="T46" s="223">
        <f t="shared" si="9"/>
        <v>0.5</v>
      </c>
      <c r="U46" s="223">
        <f t="shared" si="12"/>
        <v>0</v>
      </c>
      <c r="V46" s="79"/>
      <c r="W46" s="79"/>
      <c r="X46" s="79"/>
      <c r="Y46" s="226"/>
      <c r="Z46" s="79"/>
      <c r="AA46" s="79"/>
      <c r="AB46" s="79"/>
      <c r="AC46" s="92"/>
      <c r="AD46" s="226"/>
      <c r="AE46" s="79"/>
      <c r="AF46" s="79"/>
      <c r="AG46" s="79"/>
      <c r="AH46" s="236"/>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2" t="s">
        <v>40</v>
      </c>
      <c r="E47" s="253" t="s">
        <v>123</v>
      </c>
      <c r="F47" s="253"/>
      <c r="G47" s="252" t="s">
        <v>98</v>
      </c>
      <c r="H47" s="254" t="str">
        <f>VLOOKUP(A47,'2. Status Detalhe Campos'!$A$7:$G$574,7,0)</f>
        <v>2.1 Em Teste</v>
      </c>
      <c r="I47" s="228" t="s">
        <v>38</v>
      </c>
      <c r="J47" s="153">
        <v>45593</v>
      </c>
      <c r="K47" s="153">
        <v>45593</v>
      </c>
      <c r="L47" s="279">
        <f t="array" ref="L47">MIN(IF(V47:CH47&gt;0,$V$16:$CH$16))</f>
        <v>45607</v>
      </c>
      <c r="M47" s="278">
        <f t="array" ref="M47">MAX(IF(V47:CH47&gt;0,$V$16:$CH$16))</f>
        <v>45607</v>
      </c>
      <c r="N47" s="276">
        <f>VLOOKUP(H47,Auxiliar!$B$16:$E$24,4,0)</f>
        <v>0.25</v>
      </c>
      <c r="O47" s="276">
        <f t="shared" ca="1" si="11"/>
        <v>1</v>
      </c>
      <c r="P47" s="275">
        <f t="shared" ca="1" si="8"/>
        <v>-0.75</v>
      </c>
      <c r="Q47" s="275"/>
      <c r="R47" s="231" t="s">
        <v>1953</v>
      </c>
      <c r="S47" s="223">
        <v>4.0999999999999996</v>
      </c>
      <c r="T47" s="223">
        <f t="shared" si="9"/>
        <v>0.5</v>
      </c>
      <c r="U47" s="223">
        <f t="shared" si="12"/>
        <v>0</v>
      </c>
      <c r="V47" s="79"/>
      <c r="W47" s="79"/>
      <c r="X47" s="79"/>
      <c r="Y47" s="226"/>
      <c r="Z47" s="79"/>
      <c r="AA47" s="79"/>
      <c r="AB47" s="79"/>
      <c r="AC47" s="92"/>
      <c r="AD47" s="226"/>
      <c r="AE47" s="79"/>
      <c r="AF47" s="79"/>
      <c r="AG47" s="79"/>
      <c r="AH47" s="236"/>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2" t="s">
        <v>40</v>
      </c>
      <c r="E48" s="253" t="s">
        <v>123</v>
      </c>
      <c r="F48" s="253"/>
      <c r="G48" s="252" t="s">
        <v>101</v>
      </c>
      <c r="H48" s="254" t="str">
        <f>VLOOKUP(A48,'2. Status Detalhe Campos'!$A$7:$G$574,7,0)</f>
        <v>2.1 Em Teste</v>
      </c>
      <c r="I48" s="228" t="s">
        <v>38</v>
      </c>
      <c r="J48" s="153">
        <v>45593</v>
      </c>
      <c r="K48" s="153">
        <v>45593</v>
      </c>
      <c r="L48" s="279">
        <f t="array" ref="L48">MIN(IF(V48:CH48&gt;0,$V$16:$CH$16))</f>
        <v>45607</v>
      </c>
      <c r="M48" s="278">
        <f t="array" ref="M48">MAX(IF(V48:CH48&gt;0,$V$16:$CH$16))</f>
        <v>45607</v>
      </c>
      <c r="N48" s="276">
        <f>VLOOKUP(H48,Auxiliar!$B$16:$E$24,4,0)</f>
        <v>0.25</v>
      </c>
      <c r="O48" s="276">
        <f t="shared" ca="1" si="11"/>
        <v>1</v>
      </c>
      <c r="P48" s="275">
        <f t="shared" ca="1" si="8"/>
        <v>-0.75</v>
      </c>
      <c r="Q48" s="275"/>
      <c r="R48" s="231" t="s">
        <v>1953</v>
      </c>
      <c r="S48" s="223">
        <v>4.0999999999999996</v>
      </c>
      <c r="T48" s="223">
        <f t="shared" si="9"/>
        <v>0.5</v>
      </c>
      <c r="U48" s="223">
        <f t="shared" si="12"/>
        <v>0</v>
      </c>
      <c r="V48" s="79"/>
      <c r="W48" s="79"/>
      <c r="X48" s="79"/>
      <c r="Y48" s="226"/>
      <c r="Z48" s="79"/>
      <c r="AA48" s="79"/>
      <c r="AB48" s="79"/>
      <c r="AC48" s="92"/>
      <c r="AD48" s="226"/>
      <c r="AE48" s="79"/>
      <c r="AF48" s="79"/>
      <c r="AG48" s="79"/>
      <c r="AH48" s="236"/>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2" t="s">
        <v>40</v>
      </c>
      <c r="E49" s="253" t="s">
        <v>123</v>
      </c>
      <c r="F49" s="253"/>
      <c r="G49" s="252" t="s">
        <v>102</v>
      </c>
      <c r="H49" s="254" t="str">
        <f>VLOOKUP(A49,'2. Status Detalhe Campos'!$A$7:$G$574,7,0)</f>
        <v>2.1 Em Teste</v>
      </c>
      <c r="I49" s="228" t="s">
        <v>38</v>
      </c>
      <c r="J49" s="153">
        <v>45593</v>
      </c>
      <c r="K49" s="153">
        <v>45593</v>
      </c>
      <c r="L49" s="279">
        <f t="array" ref="L49">MIN(IF(V49:CH49&gt;0,$V$16:$CH$16))</f>
        <v>45607</v>
      </c>
      <c r="M49" s="278">
        <f t="array" ref="M49">MAX(IF(V49:CH49&gt;0,$V$16:$CH$16))</f>
        <v>45607</v>
      </c>
      <c r="N49" s="276">
        <f>VLOOKUP(H49,Auxiliar!$B$16:$E$24,4,0)</f>
        <v>0.25</v>
      </c>
      <c r="O49" s="276">
        <f t="shared" ca="1" si="11"/>
        <v>1</v>
      </c>
      <c r="P49" s="275">
        <f t="shared" ca="1" si="8"/>
        <v>-0.75</v>
      </c>
      <c r="Q49" s="275"/>
      <c r="R49" s="231" t="s">
        <v>1953</v>
      </c>
      <c r="S49" s="223">
        <v>4.0999999999999996</v>
      </c>
      <c r="T49" s="223">
        <f t="shared" si="9"/>
        <v>0.5</v>
      </c>
      <c r="U49" s="223">
        <f t="shared" si="12"/>
        <v>0</v>
      </c>
      <c r="V49" s="79"/>
      <c r="W49" s="79"/>
      <c r="X49" s="79"/>
      <c r="Y49" s="226"/>
      <c r="Z49" s="79"/>
      <c r="AA49" s="79"/>
      <c r="AB49" s="79"/>
      <c r="AC49" s="92"/>
      <c r="AD49" s="226"/>
      <c r="AE49" s="79"/>
      <c r="AF49" s="79"/>
      <c r="AG49" s="79"/>
      <c r="AH49" s="236"/>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2" t="s">
        <v>40</v>
      </c>
      <c r="E50" s="253" t="s">
        <v>123</v>
      </c>
      <c r="F50" s="253"/>
      <c r="G50" s="252" t="s">
        <v>104</v>
      </c>
      <c r="H50" s="254" t="str">
        <f>VLOOKUP(A50,'2. Status Detalhe Campos'!$A$7:$G$574,7,0)</f>
        <v>2.1 Em Teste</v>
      </c>
      <c r="I50" s="228" t="s">
        <v>38</v>
      </c>
      <c r="J50" s="153">
        <v>45593</v>
      </c>
      <c r="K50" s="153">
        <v>45593</v>
      </c>
      <c r="L50" s="279">
        <f t="array" ref="L50">MIN(IF(V50:CH50&gt;0,$V$16:$CH$16))</f>
        <v>45608</v>
      </c>
      <c r="M50" s="278">
        <f t="array" ref="M50">MAX(IF(V50:CH50&gt;0,$V$16:$CH$16))</f>
        <v>45608</v>
      </c>
      <c r="N50" s="276">
        <f>VLOOKUP(H50,Auxiliar!$B$16:$E$24,4,0)</f>
        <v>0.25</v>
      </c>
      <c r="O50" s="276">
        <f t="shared" ca="1" si="11"/>
        <v>1</v>
      </c>
      <c r="P50" s="275">
        <f t="shared" ca="1" si="8"/>
        <v>-0.75</v>
      </c>
      <c r="Q50" s="275"/>
      <c r="R50" s="231" t="s">
        <v>1953</v>
      </c>
      <c r="S50" s="223">
        <v>4.0999999999999996</v>
      </c>
      <c r="T50" s="223">
        <f t="shared" si="9"/>
        <v>0.5</v>
      </c>
      <c r="U50" s="223">
        <f t="shared" si="12"/>
        <v>0</v>
      </c>
      <c r="V50" s="79"/>
      <c r="W50" s="79"/>
      <c r="X50" s="79"/>
      <c r="Y50" s="226"/>
      <c r="Z50" s="79"/>
      <c r="AA50" s="79"/>
      <c r="AB50" s="79"/>
      <c r="AC50" s="92"/>
      <c r="AD50" s="226"/>
      <c r="AE50" s="79"/>
      <c r="AF50" s="79"/>
      <c r="AG50" s="79"/>
      <c r="AH50" s="236"/>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2" t="s">
        <v>40</v>
      </c>
      <c r="E51" s="253" t="s">
        <v>123</v>
      </c>
      <c r="F51" s="253"/>
      <c r="G51" s="252" t="s">
        <v>111</v>
      </c>
      <c r="H51" s="254" t="str">
        <f>VLOOKUP(A51,'2. Status Detalhe Campos'!$A$7:$G$574,7,0)</f>
        <v>2.1 Em Teste</v>
      </c>
      <c r="I51" s="228" t="s">
        <v>38</v>
      </c>
      <c r="J51" s="153">
        <v>45593</v>
      </c>
      <c r="K51" s="153">
        <v>45593</v>
      </c>
      <c r="L51" s="279">
        <f t="array" ref="L51">MIN(IF(V51:CH51&gt;0,$V$16:$CH$16))</f>
        <v>45608</v>
      </c>
      <c r="M51" s="278">
        <f t="array" ref="M51">MAX(IF(V51:CH51&gt;0,$V$16:$CH$16))</f>
        <v>45608</v>
      </c>
      <c r="N51" s="276">
        <f>VLOOKUP(H51,Auxiliar!$B$16:$E$24,4,0)</f>
        <v>0.25</v>
      </c>
      <c r="O51" s="276">
        <f t="shared" ca="1" si="11"/>
        <v>1</v>
      </c>
      <c r="P51" s="275">
        <f t="shared" ca="1" si="8"/>
        <v>-0.75</v>
      </c>
      <c r="Q51" s="275"/>
      <c r="R51" s="231" t="s">
        <v>1953</v>
      </c>
      <c r="S51" s="223">
        <v>4.0999999999999996</v>
      </c>
      <c r="T51" s="223">
        <f t="shared" si="9"/>
        <v>0.5</v>
      </c>
      <c r="U51" s="223">
        <f t="shared" si="12"/>
        <v>0</v>
      </c>
      <c r="V51" s="79"/>
      <c r="W51" s="79"/>
      <c r="X51" s="79"/>
      <c r="Y51" s="226"/>
      <c r="Z51" s="79"/>
      <c r="AA51" s="79"/>
      <c r="AB51" s="79"/>
      <c r="AC51" s="92"/>
      <c r="AD51" s="226"/>
      <c r="AE51" s="79"/>
      <c r="AF51" s="79"/>
      <c r="AG51" s="79"/>
      <c r="AH51" s="236"/>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2" t="s">
        <v>40</v>
      </c>
      <c r="E52" s="253" t="s">
        <v>123</v>
      </c>
      <c r="F52" s="253"/>
      <c r="G52" s="252" t="s">
        <v>112</v>
      </c>
      <c r="H52" s="254" t="str">
        <f>VLOOKUP(A52,'2. Status Detalhe Campos'!$A$7:$G$574,7,0)</f>
        <v>2.1 Em Teste</v>
      </c>
      <c r="I52" s="228" t="s">
        <v>38</v>
      </c>
      <c r="J52" s="153">
        <v>45593</v>
      </c>
      <c r="K52" s="153">
        <v>45593</v>
      </c>
      <c r="L52" s="279">
        <f t="array" ref="L52">MIN(IF(V52:CH52&gt;0,$V$16:$CH$16))</f>
        <v>45608</v>
      </c>
      <c r="M52" s="278">
        <f t="array" ref="M52">MAX(IF(V52:CH52&gt;0,$V$16:$CH$16))</f>
        <v>45608</v>
      </c>
      <c r="N52" s="276">
        <f>VLOOKUP(H52,Auxiliar!$B$16:$E$24,4,0)</f>
        <v>0.25</v>
      </c>
      <c r="O52" s="276">
        <f t="shared" ca="1" si="11"/>
        <v>1</v>
      </c>
      <c r="P52" s="275">
        <f t="shared" ca="1" si="8"/>
        <v>-0.75</v>
      </c>
      <c r="Q52" s="275"/>
      <c r="R52" s="231" t="s">
        <v>1953</v>
      </c>
      <c r="S52" s="223">
        <v>4.0999999999999996</v>
      </c>
      <c r="T52" s="223">
        <f t="shared" si="9"/>
        <v>0.5</v>
      </c>
      <c r="U52" s="223">
        <f t="shared" si="12"/>
        <v>0</v>
      </c>
      <c r="V52" s="79"/>
      <c r="W52" s="79"/>
      <c r="X52" s="79"/>
      <c r="Y52" s="226"/>
      <c r="Z52" s="79"/>
      <c r="AA52" s="79"/>
      <c r="AB52" s="79"/>
      <c r="AC52" s="92"/>
      <c r="AD52" s="226"/>
      <c r="AE52" s="79"/>
      <c r="AF52" s="79"/>
      <c r="AG52" s="79"/>
      <c r="AH52" s="236"/>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59" t="s">
        <v>182</v>
      </c>
      <c r="F53" s="259" t="s">
        <v>1982</v>
      </c>
      <c r="G53" s="260">
        <f>COUNTA(G54:G69)</f>
        <v>16</v>
      </c>
      <c r="H53" s="136"/>
      <c r="I53" s="228" t="s">
        <v>38</v>
      </c>
      <c r="J53" s="257">
        <f>MIN(J54:J69)</f>
        <v>45603</v>
      </c>
      <c r="K53" s="257"/>
      <c r="L53" s="257">
        <f>MIN(L54:L69)</f>
        <v>45609</v>
      </c>
      <c r="M53" s="257">
        <f>MIN(M54:M69)</f>
        <v>45609</v>
      </c>
      <c r="N53" s="280">
        <f>SUMPRODUCT(N54:N69,T54:T69)/SUM(T54:T69)</f>
        <v>0.953125</v>
      </c>
      <c r="O53" s="280">
        <f ca="1">SUMPRODUCT(O54:O69,T54:T69)/SUM(T54:T69)</f>
        <v>1</v>
      </c>
      <c r="P53" s="275">
        <f t="shared" ca="1" si="8"/>
        <v>-4.6875E-2</v>
      </c>
      <c r="Q53" s="284" t="s">
        <v>2029</v>
      </c>
      <c r="R53" s="229"/>
      <c r="S53" s="223"/>
      <c r="T53" s="223"/>
      <c r="U53" s="223"/>
      <c r="V53" s="79"/>
      <c r="W53" s="79"/>
      <c r="X53" s="79"/>
      <c r="Y53" s="79"/>
      <c r="Z53" s="79"/>
      <c r="AA53" s="79"/>
      <c r="AB53" s="79"/>
      <c r="AC53" s="92"/>
      <c r="AD53" s="79"/>
      <c r="AE53" s="79"/>
      <c r="AF53" s="79"/>
      <c r="AG53" s="230"/>
      <c r="AH53" s="226"/>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4"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4" t="s">
        <v>38</v>
      </c>
      <c r="R55" s="229"/>
      <c r="S55" s="223">
        <v>0.6</v>
      </c>
      <c r="T55" s="223">
        <f t="shared" si="9"/>
        <v>0.1</v>
      </c>
      <c r="U55" s="223">
        <f t="shared" si="14"/>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4" t="s">
        <v>38</v>
      </c>
      <c r="R56" s="229"/>
      <c r="S56" s="223">
        <v>0.6</v>
      </c>
      <c r="T56" s="223">
        <f t="shared" si="9"/>
        <v>0.1</v>
      </c>
      <c r="U56" s="223">
        <f t="shared" si="14"/>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4" t="s">
        <v>38</v>
      </c>
      <c r="R57" s="229"/>
      <c r="S57" s="223">
        <v>0.6</v>
      </c>
      <c r="T57" s="223">
        <f t="shared" si="9"/>
        <v>0.1</v>
      </c>
      <c r="U57" s="223">
        <f t="shared" si="14"/>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4" t="s">
        <v>38</v>
      </c>
      <c r="R58" s="229"/>
      <c r="S58" s="223">
        <v>0.6</v>
      </c>
      <c r="T58" s="223">
        <f t="shared" si="9"/>
        <v>0.1</v>
      </c>
      <c r="U58" s="223">
        <f t="shared" si="14"/>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4" t="s">
        <v>38</v>
      </c>
      <c r="R59" s="229"/>
      <c r="S59" s="223">
        <v>0.6</v>
      </c>
      <c r="T59" s="223">
        <f t="shared" si="9"/>
        <v>0.1</v>
      </c>
      <c r="U59" s="223">
        <f t="shared" si="14"/>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4" t="s">
        <v>38</v>
      </c>
      <c r="R60" s="229"/>
      <c r="S60" s="223">
        <v>0.6</v>
      </c>
      <c r="T60" s="223">
        <f t="shared" si="9"/>
        <v>0.1</v>
      </c>
      <c r="U60" s="223">
        <f t="shared" si="14"/>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4" t="s">
        <v>38</v>
      </c>
      <c r="R61" s="229"/>
      <c r="S61" s="223">
        <v>0.6</v>
      </c>
      <c r="T61" s="223">
        <f t="shared" si="9"/>
        <v>0.1</v>
      </c>
      <c r="U61" s="223">
        <f t="shared" si="14"/>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4" t="s">
        <v>38</v>
      </c>
      <c r="R62" s="229"/>
      <c r="S62" s="223">
        <v>0.6</v>
      </c>
      <c r="T62" s="223">
        <f t="shared" si="9"/>
        <v>0.1</v>
      </c>
      <c r="U62" s="223">
        <f t="shared" si="14"/>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4"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4" t="s">
        <v>38</v>
      </c>
      <c r="R64" s="229"/>
      <c r="S64" s="223">
        <v>0.6</v>
      </c>
      <c r="T64" s="223">
        <f t="shared" si="9"/>
        <v>0.1</v>
      </c>
      <c r="U64" s="223">
        <f t="shared" si="14"/>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4" t="s">
        <v>38</v>
      </c>
      <c r="R65" s="229"/>
      <c r="S65" s="223">
        <v>0.6</v>
      </c>
      <c r="T65" s="223">
        <f t="shared" si="9"/>
        <v>0.1</v>
      </c>
      <c r="U65" s="223">
        <f t="shared" si="14"/>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4" t="s">
        <v>38</v>
      </c>
      <c r="R66" s="229"/>
      <c r="S66" s="223">
        <v>0.6</v>
      </c>
      <c r="T66" s="223">
        <f t="shared" si="9"/>
        <v>0.1</v>
      </c>
      <c r="U66" s="223">
        <f t="shared" si="14"/>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4" t="s">
        <v>38</v>
      </c>
      <c r="R67" s="229"/>
      <c r="S67" s="223">
        <v>0.6</v>
      </c>
      <c r="T67" s="223">
        <f t="shared" si="9"/>
        <v>0.1</v>
      </c>
      <c r="U67" s="223">
        <f t="shared" si="14"/>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4" t="s">
        <v>38</v>
      </c>
      <c r="R68" s="229"/>
      <c r="S68" s="223">
        <v>0.6</v>
      </c>
      <c r="T68" s="223">
        <f t="shared" si="9"/>
        <v>0.1</v>
      </c>
      <c r="U68" s="223">
        <f t="shared" si="14"/>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4" t="s">
        <v>38</v>
      </c>
      <c r="R69" s="229"/>
      <c r="S69" s="223">
        <v>0.6</v>
      </c>
      <c r="T69" s="223">
        <f t="shared" si="9"/>
        <v>0.1</v>
      </c>
      <c r="U69" s="223">
        <f t="shared" si="14"/>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59" t="s">
        <v>312</v>
      </c>
      <c r="F70" s="259" t="s">
        <v>2007</v>
      </c>
      <c r="G70" s="260">
        <f>COUNTA(G71:G78)</f>
        <v>8</v>
      </c>
      <c r="H70" s="136"/>
      <c r="I70" s="228" t="s">
        <v>38</v>
      </c>
      <c r="J70" s="257">
        <f>MIN(J71:J78)</f>
        <v>45600</v>
      </c>
      <c r="K70" s="258">
        <f>MIN(K71:K78)</f>
        <v>45601</v>
      </c>
      <c r="L70" s="257">
        <f>MIN(L71:L78)</f>
        <v>45602</v>
      </c>
      <c r="M70" s="258">
        <f>MAX(M71:M78)</f>
        <v>45608</v>
      </c>
      <c r="N70" s="280">
        <f>SUMPRODUCT(N71:N78,T71:T78)/SUM(T71:T78)</f>
        <v>1</v>
      </c>
      <c r="O70" s="280">
        <f ca="1">SUMPRODUCT(O71:O78,T71:T78)/SUM(T71:T78)</f>
        <v>1</v>
      </c>
      <c r="P70" s="275">
        <f t="shared" ca="1" si="8"/>
        <v>0</v>
      </c>
      <c r="Q70" s="284"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9">
        <f t="array" ref="L71">MIN(IF(V71:CH71&gt;0,$V$16:$CH$16))</f>
        <v>45602</v>
      </c>
      <c r="M71" s="278">
        <f t="array" ref="M71">MAX(IF(V71:CH71&gt;0,$V$16:$CH$16))</f>
        <v>45602</v>
      </c>
      <c r="N71" s="276">
        <f>VLOOKUP(H71,Auxiliar!$B$16:$E$24,4,0)</f>
        <v>1</v>
      </c>
      <c r="O71" s="276">
        <f t="shared" ref="O71:O78" ca="1" si="16">IF(TODAY()&lt;=L71,0,MIN((TODAY()-L71)/(M71-L71+1),100%))</f>
        <v>1</v>
      </c>
      <c r="P71" s="275">
        <f t="shared" ca="1" si="8"/>
        <v>0</v>
      </c>
      <c r="Q71" s="275"/>
      <c r="R71" s="229" t="s">
        <v>1954</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5"/>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9">
        <f t="array" ref="L72">MIN(IF(V72:CH72&gt;0,$V$16:$CH$16))</f>
        <v>45602</v>
      </c>
      <c r="M72" s="278">
        <f t="array" ref="M72">MAX(IF(V72:CH72&gt;0,$V$16:$CH$16))</f>
        <v>45602</v>
      </c>
      <c r="N72" s="276">
        <f>VLOOKUP(H72,Auxiliar!$B$16:$E$24,4,0)</f>
        <v>1</v>
      </c>
      <c r="O72" s="276">
        <f t="shared" ca="1" si="16"/>
        <v>1</v>
      </c>
      <c r="P72" s="275">
        <f t="shared" ca="1" si="8"/>
        <v>0</v>
      </c>
      <c r="Q72" s="275"/>
      <c r="R72" s="229" t="s">
        <v>1954</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1954</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5"/>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9">
        <f t="array" ref="L74">MIN(IF(V74:CH74&gt;0,$V$16:$CH$16))</f>
        <v>45603</v>
      </c>
      <c r="M74" s="278">
        <f t="array" ref="M74">MAX(IF(V74:CH74&gt;0,$V$16:$CH$16))</f>
        <v>45604</v>
      </c>
      <c r="N74" s="276">
        <f>VLOOKUP(H74,Auxiliar!$B$16:$E$24,4,0)</f>
        <v>1</v>
      </c>
      <c r="O74" s="276">
        <f t="shared" ca="1" si="16"/>
        <v>1</v>
      </c>
      <c r="P74" s="275">
        <f t="shared" ca="1" si="8"/>
        <v>0</v>
      </c>
      <c r="Q74" s="275"/>
      <c r="R74" s="229" t="s">
        <v>1954</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5"/>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9">
        <f t="array" ref="L75">MIN(IF(V75:CH75&gt;0,$V$16:$CH$16))</f>
        <v>45604</v>
      </c>
      <c r="M75" s="278">
        <f t="array" ref="M75">MAX(IF(V75:CH75&gt;0,$V$16:$CH$16))</f>
        <v>45607</v>
      </c>
      <c r="N75" s="276">
        <f>VLOOKUP(H75,Auxiliar!$B$16:$E$24,4,0)</f>
        <v>1</v>
      </c>
      <c r="O75" s="276">
        <f t="shared" ca="1" si="16"/>
        <v>1</v>
      </c>
      <c r="P75" s="275">
        <f t="shared" ca="1" si="8"/>
        <v>0</v>
      </c>
      <c r="Q75" s="275"/>
      <c r="R75" s="229" t="s">
        <v>1954</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5"/>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9">
        <f t="array" ref="L76">MIN(IF(V76:CH76&gt;0,$V$16:$CH$16))</f>
        <v>45607</v>
      </c>
      <c r="M76" s="278">
        <f t="array" ref="M76">MAX(IF(V76:CH76&gt;0,$V$16:$CH$16))</f>
        <v>45607</v>
      </c>
      <c r="N76" s="276">
        <f>VLOOKUP(H76,Auxiliar!$B$16:$E$24,4,0)</f>
        <v>1</v>
      </c>
      <c r="O76" s="276">
        <f t="shared" ca="1" si="16"/>
        <v>1</v>
      </c>
      <c r="P76" s="275">
        <f t="shared" ca="1" si="8"/>
        <v>0</v>
      </c>
      <c r="Q76" s="275"/>
      <c r="R76" s="229" t="s">
        <v>1954</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5"/>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9">
        <f t="array" ref="L77">MIN(IF(V77:CH77&gt;0,$V$16:$CH$16))</f>
        <v>45608</v>
      </c>
      <c r="M77" s="278">
        <f t="array" ref="M77">MAX(IF(V77:CH77&gt;0,$V$16:$CH$16))</f>
        <v>45608</v>
      </c>
      <c r="N77" s="276">
        <f>VLOOKUP(H77,Auxiliar!$B$16:$E$24,4,0)</f>
        <v>1</v>
      </c>
      <c r="O77" s="276">
        <f t="shared" ca="1" si="16"/>
        <v>1</v>
      </c>
      <c r="P77" s="275">
        <f t="shared" ca="1" si="8"/>
        <v>0</v>
      </c>
      <c r="Q77" s="275"/>
      <c r="R77" s="229" t="s">
        <v>1954</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1954</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59" t="s">
        <v>312</v>
      </c>
      <c r="F79" s="259" t="s">
        <v>2003</v>
      </c>
      <c r="G79" s="260">
        <f>COUNTA(G80:G83)</f>
        <v>4</v>
      </c>
      <c r="H79" s="136"/>
      <c r="I79" s="228" t="s">
        <v>38</v>
      </c>
      <c r="J79" s="257">
        <f>MIN(J80:J83)</f>
        <v>45621</v>
      </c>
      <c r="K79" s="228"/>
      <c r="L79" s="257">
        <f>MIN(L80:L83)</f>
        <v>45622</v>
      </c>
      <c r="M79" s="258">
        <f>MAX(M80:M83)</f>
        <v>45628</v>
      </c>
      <c r="N79" s="280">
        <f>SUMPRODUCT(N80:N83,T80:T83)/SUM(T80:T83)</f>
        <v>0</v>
      </c>
      <c r="O79" s="280">
        <f ca="1">SUMPRODUCT(O80:O83,T80:T83)/SUM(T80:T83)</f>
        <v>0</v>
      </c>
      <c r="P79" s="275">
        <f t="shared" ca="1" si="8"/>
        <v>0</v>
      </c>
      <c r="Q79" s="284"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4"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4"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4"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4"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59" t="s">
        <v>326</v>
      </c>
      <c r="F84" s="259" t="s">
        <v>1982</v>
      </c>
      <c r="G84" s="260">
        <f>COUNTA(G85:G104)</f>
        <v>20</v>
      </c>
      <c r="H84" s="136"/>
      <c r="I84" s="228" t="s">
        <v>38</v>
      </c>
      <c r="J84" s="257">
        <f>MIN(J85:J104)</f>
        <v>45614</v>
      </c>
      <c r="K84" s="228"/>
      <c r="L84" s="257">
        <f>MIN(L85:L104)</f>
        <v>45615</v>
      </c>
      <c r="M84" s="258">
        <f>MAX(M85:M104)</f>
        <v>45632</v>
      </c>
      <c r="N84" s="280">
        <f>SUMPRODUCT(N85:N104,T85:T104)/SUM(T85:T104)</f>
        <v>0</v>
      </c>
      <c r="O84" s="280">
        <f ca="1">SUMPRODUCT(O85:O104,T85:T104)/SUM(T85:T104)</f>
        <v>7.1428571428571425E-2</v>
      </c>
      <c r="P84" s="275">
        <f t="shared" ca="1" si="20"/>
        <v>-7.1428571428571425E-2</v>
      </c>
      <c r="Q84" s="284"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2" t="s">
        <v>40</v>
      </c>
      <c r="E85" s="253" t="s">
        <v>326</v>
      </c>
      <c r="F85" s="253"/>
      <c r="G85" s="252" t="s">
        <v>250</v>
      </c>
      <c r="H85" s="254" t="str">
        <f>VLOOKUP(A85,'2. Status Detalhe Campos'!$A$7:$G$574,7,0)</f>
        <v>6. Em implementação (re-especificação)</v>
      </c>
      <c r="I85" s="228" t="s">
        <v>38</v>
      </c>
      <c r="J85" s="153">
        <v>45614</v>
      </c>
      <c r="K85" s="228"/>
      <c r="L85" s="279">
        <f t="array" ref="L85">MIN(IF(V85:CH85&gt;0,$V$16:$CH$16))</f>
        <v>45615</v>
      </c>
      <c r="M85" s="278">
        <f t="array" ref="M85">MAX(IF(V85:CH85&gt;0,$V$16:$CH$16))</f>
        <v>45615</v>
      </c>
      <c r="N85" s="276">
        <f>VLOOKUP(H85,Auxiliar!$B$16:$E$24,4,0)</f>
        <v>0</v>
      </c>
      <c r="O85" s="276">
        <f t="shared" ref="O85:O104" ca="1" si="21">IF(TODAY()&lt;=L85,0,MIN((TODAY()-L85)/(M85-L85+1),100%))</f>
        <v>1</v>
      </c>
      <c r="P85" s="275">
        <f t="shared" ca="1" si="20"/>
        <v>-1</v>
      </c>
      <c r="Q85" s="284"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2" t="s">
        <v>40</v>
      </c>
      <c r="E86" s="253" t="s">
        <v>326</v>
      </c>
      <c r="F86" s="253"/>
      <c r="G86" s="252" t="s">
        <v>251</v>
      </c>
      <c r="H86" s="254" t="str">
        <f>VLOOKUP(A86,'2. Status Detalhe Campos'!$A$7:$G$574,7,0)</f>
        <v>6. Em implementação (re-especificação)</v>
      </c>
      <c r="I86" s="228" t="s">
        <v>38</v>
      </c>
      <c r="J86" s="153">
        <v>45614</v>
      </c>
      <c r="K86" s="228"/>
      <c r="L86" s="279">
        <f t="array" ref="L86">MIN(IF(V86:CH86&gt;0,$V$16:$CH$16))</f>
        <v>45616</v>
      </c>
      <c r="M86" s="278">
        <f t="array" ref="M86">MAX(IF(V86:CH86&gt;0,$V$16:$CH$16))</f>
        <v>45616</v>
      </c>
      <c r="N86" s="276">
        <f>VLOOKUP(H86,Auxiliar!$B$16:$E$24,4,0)</f>
        <v>0</v>
      </c>
      <c r="O86" s="276">
        <f t="shared" ca="1" si="21"/>
        <v>0</v>
      </c>
      <c r="P86" s="275">
        <f t="shared" ca="1" si="20"/>
        <v>0</v>
      </c>
      <c r="Q86" s="284"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6. Em implementação (re-especificação)</v>
      </c>
      <c r="I87" s="228" t="s">
        <v>38</v>
      </c>
      <c r="J87" s="153">
        <v>45614</v>
      </c>
      <c r="K87" s="228"/>
      <c r="L87" s="279">
        <f t="array" ref="L87">MIN(IF(V87:CH87&gt;0,$V$16:$CH$16))</f>
        <v>45617</v>
      </c>
      <c r="M87" s="278">
        <f t="array" ref="M87">MAX(IF(V87:CH87&gt;0,$V$16:$CH$16))</f>
        <v>45617</v>
      </c>
      <c r="N87" s="276">
        <f>VLOOKUP(H87,Auxiliar!$B$16:$E$24,4,0)</f>
        <v>0</v>
      </c>
      <c r="O87" s="276">
        <f t="shared" ca="1" si="21"/>
        <v>0</v>
      </c>
      <c r="P87" s="275">
        <f t="shared" ca="1" si="20"/>
        <v>0</v>
      </c>
      <c r="Q87" s="284"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3"/>
        <v>modesg_out_empr_info_nfincca_trnvr_enblng_alignd</v>
      </c>
      <c r="B88" s="142" t="s">
        <v>26</v>
      </c>
      <c r="C88" s="138" t="s">
        <v>311</v>
      </c>
      <c r="D88" s="252" t="s">
        <v>40</v>
      </c>
      <c r="E88" s="253" t="s">
        <v>326</v>
      </c>
      <c r="F88" s="253"/>
      <c r="G88" s="252" t="s">
        <v>247</v>
      </c>
      <c r="H88" s="254" t="str">
        <f>VLOOKUP(A88,'2. Status Detalhe Campos'!$A$7:$G$574,7,0)</f>
        <v>6. Em implementação (re-especificação)</v>
      </c>
      <c r="I88" s="228" t="s">
        <v>38</v>
      </c>
      <c r="J88" s="153">
        <v>45614</v>
      </c>
      <c r="K88" s="228"/>
      <c r="L88" s="279">
        <f t="array" ref="L88">MIN(IF(V88:CH88&gt;0,$V$16:$CH$16))</f>
        <v>45618</v>
      </c>
      <c r="M88" s="278">
        <f t="array" ref="M88">MAX(IF(V88:CH88&gt;0,$V$16:$CH$16))</f>
        <v>45618</v>
      </c>
      <c r="N88" s="276">
        <f>VLOOKUP(H88,Auxiliar!$B$16:$E$24,4,0)</f>
        <v>0</v>
      </c>
      <c r="O88" s="276">
        <f t="shared" ca="1" si="21"/>
        <v>0</v>
      </c>
      <c r="P88" s="275">
        <f t="shared" ca="1" si="20"/>
        <v>0</v>
      </c>
      <c r="Q88" s="284"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3"/>
        <v>modesg_out_empr_info_nfincca_trnvr_ttl_elgbl</v>
      </c>
      <c r="B89" s="142" t="s">
        <v>26</v>
      </c>
      <c r="C89" s="138" t="s">
        <v>311</v>
      </c>
      <c r="D89" s="252" t="s">
        <v>40</v>
      </c>
      <c r="E89" s="253" t="s">
        <v>326</v>
      </c>
      <c r="F89" s="253"/>
      <c r="G89" s="252" t="s">
        <v>246</v>
      </c>
      <c r="H89" s="254" t="str">
        <f>VLOOKUP(A89,'2. Status Detalhe Campos'!$A$7:$G$574,7,0)</f>
        <v>6. Em implementação (re-especificação)</v>
      </c>
      <c r="I89" s="228" t="s">
        <v>38</v>
      </c>
      <c r="J89" s="153">
        <v>45614</v>
      </c>
      <c r="K89" s="228"/>
      <c r="L89" s="279">
        <f t="array" ref="L89">MIN(IF(V89:CH89&gt;0,$V$16:$CH$16))</f>
        <v>45618</v>
      </c>
      <c r="M89" s="278">
        <f t="array" ref="M89">MAX(IF(V89:CH89&gt;0,$V$16:$CH$16))</f>
        <v>45618</v>
      </c>
      <c r="N89" s="276">
        <f>VLOOKUP(H89,Auxiliar!$B$16:$E$24,4,0)</f>
        <v>0</v>
      </c>
      <c r="O89" s="276">
        <f t="shared" ca="1" si="21"/>
        <v>0</v>
      </c>
      <c r="P89" s="275">
        <f t="shared" ca="1" si="20"/>
        <v>0</v>
      </c>
      <c r="Q89" s="284"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6. Em implementação (re-especificação)</v>
      </c>
      <c r="I90" s="228" t="s">
        <v>38</v>
      </c>
      <c r="J90" s="153">
        <v>45614</v>
      </c>
      <c r="K90" s="228"/>
      <c r="L90" s="279">
        <f t="array" ref="L90">MIN(IF(V90:CH90&gt;0,$V$16:$CH$16))</f>
        <v>45621</v>
      </c>
      <c r="M90" s="278">
        <f t="array" ref="M90">MAX(IF(V90:CH90&gt;0,$V$16:$CH$16))</f>
        <v>45621</v>
      </c>
      <c r="N90" s="276">
        <f>VLOOKUP(H90,Auxiliar!$B$16:$E$24,4,0)</f>
        <v>0</v>
      </c>
      <c r="O90" s="276">
        <f t="shared" ca="1" si="21"/>
        <v>0</v>
      </c>
      <c r="P90" s="275">
        <f t="shared" ca="1" si="20"/>
        <v>0</v>
      </c>
      <c r="Q90" s="284"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3"/>
        <v>modesg_out_empr_info_nfinccm_capex_enblng_algnd</v>
      </c>
      <c r="B91" s="142" t="s">
        <v>26</v>
      </c>
      <c r="C91" s="138" t="s">
        <v>311</v>
      </c>
      <c r="D91" s="252" t="s">
        <v>40</v>
      </c>
      <c r="E91" s="253" t="s">
        <v>326</v>
      </c>
      <c r="F91" s="253"/>
      <c r="G91" s="252" t="s">
        <v>257</v>
      </c>
      <c r="H91" s="254" t="str">
        <f>VLOOKUP(A91,'2. Status Detalhe Campos'!$A$7:$G$574,7,0)</f>
        <v>6. Em implementação (re-especificação)</v>
      </c>
      <c r="I91" s="228" t="s">
        <v>38</v>
      </c>
      <c r="J91" s="153">
        <v>45614</v>
      </c>
      <c r="K91" s="228"/>
      <c r="L91" s="279">
        <f t="array" ref="L91">MIN(IF(V91:CH91&gt;0,$V$16:$CH$16))</f>
        <v>45621</v>
      </c>
      <c r="M91" s="278">
        <f t="array" ref="M91">MAX(IF(V91:CH91&gt;0,$V$16:$CH$16))</f>
        <v>45621</v>
      </c>
      <c r="N91" s="276">
        <f>VLOOKUP(H91,Auxiliar!$B$16:$E$24,4,0)</f>
        <v>0</v>
      </c>
      <c r="O91" s="276">
        <f t="shared" ca="1" si="21"/>
        <v>0</v>
      </c>
      <c r="P91" s="275">
        <f t="shared" ca="1" si="20"/>
        <v>0</v>
      </c>
      <c r="Q91" s="284"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3"/>
        <v>modesg_out_empr_info_nfinccm_capex_own_prfrmnce_algnd</v>
      </c>
      <c r="B92" s="142" t="s">
        <v>26</v>
      </c>
      <c r="C92" s="138" t="s">
        <v>311</v>
      </c>
      <c r="D92" s="252" t="s">
        <v>40</v>
      </c>
      <c r="E92" s="253" t="s">
        <v>326</v>
      </c>
      <c r="F92" s="253"/>
      <c r="G92" s="252" t="s">
        <v>259</v>
      </c>
      <c r="H92" s="254" t="str">
        <f>VLOOKUP(A92,'2. Status Detalhe Campos'!$A$7:$G$574,7,0)</f>
        <v>6. Em implementação (re-especificação)</v>
      </c>
      <c r="I92" s="228" t="s">
        <v>38</v>
      </c>
      <c r="J92" s="153">
        <v>45614</v>
      </c>
      <c r="K92" s="228"/>
      <c r="L92" s="279">
        <f t="array" ref="L92">MIN(IF(V92:CH92&gt;0,$V$16:$CH$16))</f>
        <v>45622</v>
      </c>
      <c r="M92" s="278">
        <f t="array" ref="M92">MAX(IF(V92:CH92&gt;0,$V$16:$CH$16))</f>
        <v>45622</v>
      </c>
      <c r="N92" s="276">
        <f>VLOOKUP(H92,Auxiliar!$B$16:$E$24,4,0)</f>
        <v>0</v>
      </c>
      <c r="O92" s="276">
        <f t="shared" ca="1" si="21"/>
        <v>0</v>
      </c>
      <c r="P92" s="275">
        <f t="shared" ca="1" si="20"/>
        <v>0</v>
      </c>
      <c r="Q92" s="284"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3"/>
        <v>modesg_out_empr_info_nfinccm_capex_trnstn_algnd</v>
      </c>
      <c r="B93" s="142" t="s">
        <v>26</v>
      </c>
      <c r="C93" s="138" t="s">
        <v>311</v>
      </c>
      <c r="D93" s="252" t="s">
        <v>40</v>
      </c>
      <c r="E93" s="253" t="s">
        <v>326</v>
      </c>
      <c r="F93" s="253"/>
      <c r="G93" s="252" t="s">
        <v>258</v>
      </c>
      <c r="H93" s="254" t="str">
        <f>VLOOKUP(A93,'2. Status Detalhe Campos'!$A$7:$G$574,7,0)</f>
        <v>6. Em implementação (re-especificação)</v>
      </c>
      <c r="I93" s="228" t="s">
        <v>38</v>
      </c>
      <c r="J93" s="153">
        <v>45614</v>
      </c>
      <c r="K93" s="228"/>
      <c r="L93" s="279">
        <f t="array" ref="L93">MIN(IF(V93:CH93&gt;0,$V$16:$CH$16))</f>
        <v>45622</v>
      </c>
      <c r="M93" s="278">
        <f t="array" ref="M93">MAX(IF(V93:CH93&gt;0,$V$16:$CH$16))</f>
        <v>45622</v>
      </c>
      <c r="N93" s="276">
        <f>VLOOKUP(H93,Auxiliar!$B$16:$E$24,4,0)</f>
        <v>0</v>
      </c>
      <c r="O93" s="276">
        <f t="shared" ca="1" si="21"/>
        <v>0</v>
      </c>
      <c r="P93" s="275">
        <f t="shared" ca="1" si="20"/>
        <v>0</v>
      </c>
      <c r="Q93" s="284"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3"/>
        <v>modesg_out_empr_info_nfinccm_capex_ttl_elgbl</v>
      </c>
      <c r="B94" s="142" t="s">
        <v>26</v>
      </c>
      <c r="C94" s="138" t="s">
        <v>311</v>
      </c>
      <c r="D94" s="252" t="s">
        <v>40</v>
      </c>
      <c r="E94" s="253" t="s">
        <v>326</v>
      </c>
      <c r="F94" s="253"/>
      <c r="G94" s="252" t="s">
        <v>256</v>
      </c>
      <c r="H94" s="254" t="str">
        <f>VLOOKUP(A94,'2. Status Detalhe Campos'!$A$7:$G$574,7,0)</f>
        <v>6. Em implementação (re-especificação)</v>
      </c>
      <c r="I94" s="228" t="s">
        <v>38</v>
      </c>
      <c r="J94" s="153">
        <v>45614</v>
      </c>
      <c r="K94" s="228"/>
      <c r="L94" s="279">
        <f t="array" ref="L94">MIN(IF(V94:CH94&gt;0,$V$16:$CH$16))</f>
        <v>45623</v>
      </c>
      <c r="M94" s="278">
        <f t="array" ref="M94">MAX(IF(V94:CH94&gt;0,$V$16:$CH$16))</f>
        <v>45623</v>
      </c>
      <c r="N94" s="276">
        <f>VLOOKUP(H94,Auxiliar!$B$16:$E$24,4,0)</f>
        <v>0</v>
      </c>
      <c r="O94" s="276">
        <f t="shared" ca="1" si="21"/>
        <v>0</v>
      </c>
      <c r="P94" s="275">
        <f t="shared" ca="1" si="20"/>
        <v>0</v>
      </c>
      <c r="Q94" s="284"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3"/>
        <v>modesg_out_empr_info_nfinccm_trnvr_enblng_algnd</v>
      </c>
      <c r="B95" s="142" t="s">
        <v>26</v>
      </c>
      <c r="C95" s="138" t="s">
        <v>311</v>
      </c>
      <c r="D95" s="252" t="s">
        <v>40</v>
      </c>
      <c r="E95" s="253" t="s">
        <v>326</v>
      </c>
      <c r="F95" s="253"/>
      <c r="G95" s="252" t="s">
        <v>253</v>
      </c>
      <c r="H95" s="254" t="str">
        <f>VLOOKUP(A95,'2. Status Detalhe Campos'!$A$7:$G$574,7,0)</f>
        <v>6. Em implementação (re-especificação)</v>
      </c>
      <c r="I95" s="228" t="s">
        <v>38</v>
      </c>
      <c r="J95" s="153">
        <v>45614</v>
      </c>
      <c r="K95" s="228"/>
      <c r="L95" s="279">
        <f t="array" ref="L95">MIN(IF(V95:CH95&gt;0,$V$16:$CH$16))</f>
        <v>45623</v>
      </c>
      <c r="M95" s="278">
        <f t="array" ref="M95">MAX(IF(V95:CH95&gt;0,$V$16:$CH$16))</f>
        <v>45623</v>
      </c>
      <c r="N95" s="276">
        <f>VLOOKUP(H95,Auxiliar!$B$16:$E$24,4,0)</f>
        <v>0</v>
      </c>
      <c r="O95" s="276">
        <f t="shared" ca="1" si="21"/>
        <v>0</v>
      </c>
      <c r="P95" s="275">
        <f t="shared" ca="1" si="20"/>
        <v>0</v>
      </c>
      <c r="Q95" s="284"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3"/>
        <v>modesg_out_empr_info_nfinccm_trnvr_own_prfrmnce_algnd</v>
      </c>
      <c r="B96" s="142" t="s">
        <v>26</v>
      </c>
      <c r="C96" s="138" t="s">
        <v>311</v>
      </c>
      <c r="D96" s="252" t="s">
        <v>40</v>
      </c>
      <c r="E96" s="253" t="s">
        <v>326</v>
      </c>
      <c r="F96" s="253"/>
      <c r="G96" s="252" t="s">
        <v>255</v>
      </c>
      <c r="H96" s="254" t="str">
        <f>VLOOKUP(A96,'2. Status Detalhe Campos'!$A$7:$G$574,7,0)</f>
        <v>6. Em implementação (re-especificação)</v>
      </c>
      <c r="I96" s="228" t="s">
        <v>38</v>
      </c>
      <c r="J96" s="153">
        <v>45614</v>
      </c>
      <c r="K96" s="228"/>
      <c r="L96" s="279">
        <f t="array" ref="L96">MIN(IF(V96:CH96&gt;0,$V$16:$CH$16))</f>
        <v>45624</v>
      </c>
      <c r="M96" s="278">
        <f t="array" ref="M96">MAX(IF(V96:CH96&gt;0,$V$16:$CH$16))</f>
        <v>45624</v>
      </c>
      <c r="N96" s="276">
        <f>VLOOKUP(H96,Auxiliar!$B$16:$E$24,4,0)</f>
        <v>0</v>
      </c>
      <c r="O96" s="276">
        <f t="shared" ca="1" si="21"/>
        <v>0</v>
      </c>
      <c r="P96" s="275">
        <f t="shared" ca="1" si="20"/>
        <v>0</v>
      </c>
      <c r="Q96" s="284"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3"/>
        <v>modesg_out_empr_info_nfinccm_trnvr_trnstn_alignd</v>
      </c>
      <c r="B97" s="142" t="s">
        <v>26</v>
      </c>
      <c r="C97" s="138" t="s">
        <v>311</v>
      </c>
      <c r="D97" s="252" t="s">
        <v>40</v>
      </c>
      <c r="E97" s="253" t="s">
        <v>326</v>
      </c>
      <c r="F97" s="253"/>
      <c r="G97" s="252" t="s">
        <v>254</v>
      </c>
      <c r="H97" s="254" t="str">
        <f>VLOOKUP(A97,'2. Status Detalhe Campos'!$A$7:$G$574,7,0)</f>
        <v>6. Em implementação (re-especificação)</v>
      </c>
      <c r="I97" s="228" t="s">
        <v>38</v>
      </c>
      <c r="J97" s="153">
        <v>45614</v>
      </c>
      <c r="K97" s="228"/>
      <c r="L97" s="279">
        <f t="array" ref="L97">MIN(IF(V97:CH97&gt;0,$V$16:$CH$16))</f>
        <v>45624</v>
      </c>
      <c r="M97" s="278">
        <f t="array" ref="M97">MAX(IF(V97:CH97&gt;0,$V$16:$CH$16))</f>
        <v>45624</v>
      </c>
      <c r="N97" s="276">
        <f>VLOOKUP(H97,Auxiliar!$B$16:$E$24,4,0)</f>
        <v>0</v>
      </c>
      <c r="O97" s="276">
        <f t="shared" ca="1" si="21"/>
        <v>0</v>
      </c>
      <c r="P97" s="275">
        <f t="shared" ca="1" si="20"/>
        <v>0</v>
      </c>
      <c r="Q97" s="284"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3"/>
        <v>modesg_out_empr_info_nfinccm_trnvr_ttl_elgbl</v>
      </c>
      <c r="B98" s="142" t="s">
        <v>26</v>
      </c>
      <c r="C98" s="138" t="s">
        <v>311</v>
      </c>
      <c r="D98" s="252" t="s">
        <v>40</v>
      </c>
      <c r="E98" s="253" t="s">
        <v>326</v>
      </c>
      <c r="F98" s="253"/>
      <c r="G98" s="252" t="s">
        <v>252</v>
      </c>
      <c r="H98" s="254" t="str">
        <f>VLOOKUP(A98,'2. Status Detalhe Campos'!$A$7:$G$574,7,0)</f>
        <v>6. Em implementação (re-especificação)</v>
      </c>
      <c r="I98" s="228" t="s">
        <v>38</v>
      </c>
      <c r="J98" s="153">
        <v>45614</v>
      </c>
      <c r="K98" s="228"/>
      <c r="L98" s="279">
        <f t="array" ref="L98">MIN(IF(V98:CH98&gt;0,$V$16:$CH$16))</f>
        <v>45625</v>
      </c>
      <c r="M98" s="278">
        <f t="array" ref="M98">MAX(IF(V98:CH98&gt;0,$V$16:$CH$16))</f>
        <v>45625</v>
      </c>
      <c r="N98" s="276">
        <f>VLOOKUP(H98,Auxiliar!$B$16:$E$24,4,0)</f>
        <v>0</v>
      </c>
      <c r="O98" s="276">
        <f t="shared" ca="1" si="21"/>
        <v>0</v>
      </c>
      <c r="P98" s="275">
        <f t="shared" ca="1" si="20"/>
        <v>0</v>
      </c>
      <c r="Q98" s="284"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3"/>
        <v>modesg_out_empr_info_nfincod_nace_esg</v>
      </c>
      <c r="B99" s="142" t="s">
        <v>26</v>
      </c>
      <c r="C99" s="138" t="s">
        <v>311</v>
      </c>
      <c r="D99" s="252" t="s">
        <v>40</v>
      </c>
      <c r="E99" s="253" t="s">
        <v>326</v>
      </c>
      <c r="F99" s="253"/>
      <c r="G99" s="255" t="s">
        <v>282</v>
      </c>
      <c r="H99" s="254" t="str">
        <f>VLOOKUP(A99,'2. Status Detalhe Campos'!$A$7:$G$574,7,0)</f>
        <v>6. Em implementação (re-especificação)</v>
      </c>
      <c r="I99" s="228" t="s">
        <v>38</v>
      </c>
      <c r="J99" s="153">
        <v>45614</v>
      </c>
      <c r="K99" s="228"/>
      <c r="L99" s="279">
        <f t="array" ref="L99">MIN(IF(V99:CH99&gt;0,$V$16:$CH$16))</f>
        <v>45625</v>
      </c>
      <c r="M99" s="278">
        <f t="array" ref="M99">MAX(IF(V99:CH99&gt;0,$V$16:$CH$16))</f>
        <v>45629</v>
      </c>
      <c r="N99" s="276">
        <f>VLOOKUP(H99,Auxiliar!$B$16:$E$24,4,0)</f>
        <v>0</v>
      </c>
      <c r="O99" s="276">
        <f t="shared" ca="1" si="21"/>
        <v>0</v>
      </c>
      <c r="P99" s="275">
        <f t="shared" ca="1" si="20"/>
        <v>0</v>
      </c>
      <c r="Q99" s="284"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3"/>
        <v>modesg_out_empr_info_nfinflg_emprs_excl_paris</v>
      </c>
      <c r="B100" s="142" t="s">
        <v>26</v>
      </c>
      <c r="C100" s="138" t="s">
        <v>311</v>
      </c>
      <c r="D100" s="252" t="s">
        <v>40</v>
      </c>
      <c r="E100" s="253" t="s">
        <v>326</v>
      </c>
      <c r="F100" s="253"/>
      <c r="G100" s="252" t="s">
        <v>328</v>
      </c>
      <c r="H100" s="254" t="str">
        <f>VLOOKUP(A100,'2. Status Detalhe Campos'!$A$7:$G$574,7,0)</f>
        <v>6. Em implementação (re-especificação)</v>
      </c>
      <c r="I100" s="228" t="s">
        <v>38</v>
      </c>
      <c r="J100" s="153">
        <v>45614</v>
      </c>
      <c r="K100" s="228"/>
      <c r="L100" s="279">
        <f t="array" ref="L100">MIN(IF(V100:CH100&gt;0,$V$16:$CH$16))</f>
        <v>45629</v>
      </c>
      <c r="M100" s="278">
        <f t="array" ref="M100">MAX(IF(V100:CH100&gt;0,$V$16:$CH$16))</f>
        <v>45630</v>
      </c>
      <c r="N100" s="276">
        <f>VLOOKUP(H100,Auxiliar!$B$16:$E$24,4,0)</f>
        <v>0</v>
      </c>
      <c r="O100" s="276">
        <f t="shared" ca="1" si="21"/>
        <v>0</v>
      </c>
      <c r="P100" s="275">
        <f t="shared" ca="1" si="20"/>
        <v>0</v>
      </c>
      <c r="Q100" s="284"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3"/>
        <v>modesg_out_empr_info_nfinflg_nfrd</v>
      </c>
      <c r="B101" s="142" t="s">
        <v>26</v>
      </c>
      <c r="C101" s="138" t="s">
        <v>311</v>
      </c>
      <c r="D101" s="252" t="s">
        <v>40</v>
      </c>
      <c r="E101" s="253" t="s">
        <v>326</v>
      </c>
      <c r="F101" s="253"/>
      <c r="G101" s="252" t="s">
        <v>245</v>
      </c>
      <c r="H101" s="254" t="str">
        <f>VLOOKUP(A101,'2. Status Detalhe Campos'!$A$7:$G$574,7,0)</f>
        <v>6. Em implementação (re-especificação)</v>
      </c>
      <c r="I101" s="228" t="s">
        <v>38</v>
      </c>
      <c r="J101" s="153">
        <v>45614</v>
      </c>
      <c r="K101" s="228"/>
      <c r="L101" s="279">
        <f t="array" ref="L101">MIN(IF(V101:CH101&gt;0,$V$16:$CH$16))</f>
        <v>45630</v>
      </c>
      <c r="M101" s="278">
        <f t="array" ref="M101">MAX(IF(V101:CH101&gt;0,$V$16:$CH$16))</f>
        <v>45631</v>
      </c>
      <c r="N101" s="276">
        <f>VLOOKUP(H101,Auxiliar!$B$16:$E$24,4,0)</f>
        <v>0</v>
      </c>
      <c r="O101" s="276">
        <f t="shared" ca="1" si="21"/>
        <v>0</v>
      </c>
      <c r="P101" s="275">
        <f t="shared" ca="1" si="20"/>
        <v>0</v>
      </c>
      <c r="Q101" s="284"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3"/>
        <v>modesg_out_empr_info_nfinorigem_alinhamentos</v>
      </c>
      <c r="B102" s="142" t="s">
        <v>26</v>
      </c>
      <c r="C102" s="138" t="s">
        <v>311</v>
      </c>
      <c r="D102" s="252" t="s">
        <v>40</v>
      </c>
      <c r="E102" s="253" t="s">
        <v>326</v>
      </c>
      <c r="F102" s="253"/>
      <c r="G102" s="252" t="s">
        <v>329</v>
      </c>
      <c r="H102" s="254" t="str">
        <f>VLOOKUP(A102,'2. Status Detalhe Campos'!$A$7:$G$574,7,0)</f>
        <v>6. Em implementação (re-especificação)</v>
      </c>
      <c r="I102" s="228" t="s">
        <v>38</v>
      </c>
      <c r="J102" s="153">
        <v>45614</v>
      </c>
      <c r="K102" s="228"/>
      <c r="L102" s="279">
        <f t="array" ref="L102">MIN(IF(V102:CH102&gt;0,$V$16:$CH$16))</f>
        <v>45631</v>
      </c>
      <c r="M102" s="278">
        <f t="array" ref="M102">MAX(IF(V102:CH102&gt;0,$V$16:$CH$16))</f>
        <v>45631</v>
      </c>
      <c r="N102" s="276">
        <f>VLOOKUP(H102,Auxiliar!$B$16:$E$24,4,0)</f>
        <v>0</v>
      </c>
      <c r="O102" s="276">
        <f t="shared" ca="1" si="21"/>
        <v>0</v>
      </c>
      <c r="P102" s="275">
        <f t="shared" ca="1" si="20"/>
        <v>0</v>
      </c>
      <c r="Q102" s="284"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6. Em implementação (re-especificação)</v>
      </c>
      <c r="I103" s="228" t="s">
        <v>38</v>
      </c>
      <c r="J103" s="153">
        <v>45614</v>
      </c>
      <c r="K103" s="228"/>
      <c r="L103" s="279">
        <f t="array" ref="L103">MIN(IF(V103:CH103&gt;0,$V$16:$CH$16))</f>
        <v>45632</v>
      </c>
      <c r="M103" s="278">
        <f t="array" ref="M103">MAX(IF(V103:CH103&gt;0,$V$16:$CH$16))</f>
        <v>45632</v>
      </c>
      <c r="N103" s="276">
        <f>VLOOKUP(H103,Auxiliar!$B$16:$E$24,4,0)</f>
        <v>0</v>
      </c>
      <c r="O103" s="276">
        <f t="shared" ca="1" si="21"/>
        <v>0</v>
      </c>
      <c r="P103" s="275">
        <f t="shared" ca="1" si="20"/>
        <v>0</v>
      </c>
      <c r="Q103" s="284"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3"/>
        <v>modesg_out_empr_info_nfinorigem_flg_nfrd</v>
      </c>
      <c r="B104" s="142" t="s">
        <v>26</v>
      </c>
      <c r="C104" s="138" t="s">
        <v>311</v>
      </c>
      <c r="D104" s="252" t="s">
        <v>40</v>
      </c>
      <c r="E104" s="253" t="s">
        <v>326</v>
      </c>
      <c r="F104" s="253"/>
      <c r="G104" s="252" t="s">
        <v>331</v>
      </c>
      <c r="H104" s="254" t="str">
        <f>VLOOKUP(A104,'2. Status Detalhe Campos'!$A$7:$G$574,7,0)</f>
        <v>6. Em implementação (re-especificação)</v>
      </c>
      <c r="I104" s="228" t="s">
        <v>38</v>
      </c>
      <c r="J104" s="153">
        <v>45614</v>
      </c>
      <c r="K104" s="228"/>
      <c r="L104" s="279">
        <f t="array" ref="L104">MIN(IF(V104:CH104&gt;0,$V$16:$CH$16))</f>
        <v>45632</v>
      </c>
      <c r="M104" s="278">
        <f t="array" ref="M104">MAX(IF(V104:CH104&gt;0,$V$16:$CH$16))</f>
        <v>45632</v>
      </c>
      <c r="N104" s="276">
        <f>VLOOKUP(H104,Auxiliar!$B$16:$E$24,4,0)</f>
        <v>0</v>
      </c>
      <c r="O104" s="276">
        <f t="shared" ca="1" si="21"/>
        <v>0</v>
      </c>
      <c r="P104" s="275">
        <f t="shared" ca="1" si="20"/>
        <v>0</v>
      </c>
      <c r="Q104" s="284"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59" t="s">
        <v>326</v>
      </c>
      <c r="F105" s="259" t="s">
        <v>2003</v>
      </c>
      <c r="G105" s="260">
        <f>COUNTA(G106:G111)</f>
        <v>6</v>
      </c>
      <c r="H105" s="136"/>
      <c r="I105" s="228" t="s">
        <v>38</v>
      </c>
      <c r="J105" s="257">
        <f>MIN(J106:J111)</f>
        <v>45621</v>
      </c>
      <c r="K105" s="228"/>
      <c r="L105" s="257">
        <f>MIN(L106:L111)</f>
        <v>45635</v>
      </c>
      <c r="M105" s="258">
        <f>MAX(M106:M111)</f>
        <v>45642</v>
      </c>
      <c r="N105" s="280">
        <f>SUMPRODUCT(N106:N111,T106:T111)/SUM(T106:T111)</f>
        <v>0</v>
      </c>
      <c r="O105" s="280">
        <f ca="1">SUMPRODUCT(O106:O111,T106:T111)/SUM(T106:T111)</f>
        <v>0</v>
      </c>
      <c r="P105" s="275">
        <f t="shared" ca="1" si="20"/>
        <v>0</v>
      </c>
      <c r="Q105" s="284"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4"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4"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4"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4"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4"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4"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59" t="s">
        <v>326</v>
      </c>
      <c r="F112" s="259" t="s">
        <v>2004</v>
      </c>
      <c r="G112" s="260">
        <f>COUNTA(G113:G116)</f>
        <v>4</v>
      </c>
      <c r="H112" s="136"/>
      <c r="I112" s="228" t="s">
        <v>38</v>
      </c>
      <c r="J112" s="257">
        <f>MIN(J113:J116)</f>
        <v>45624</v>
      </c>
      <c r="K112" s="228"/>
      <c r="L112" s="257">
        <f>MIN(L113:L116)</f>
        <v>45638</v>
      </c>
      <c r="M112" s="258">
        <f>MAX(M113:M116)</f>
        <v>45646</v>
      </c>
      <c r="N112" s="280">
        <f>SUMPRODUCT(N113:N116,T113:T116)/SUM(T113:T116)</f>
        <v>0</v>
      </c>
      <c r="O112" s="280">
        <f ca="1">SUMPRODUCT(O113:O116,T113:T116)/SUM(T113:T116)</f>
        <v>0</v>
      </c>
      <c r="P112" s="275">
        <f t="shared" ca="1" si="20"/>
        <v>0</v>
      </c>
      <c r="Q112" s="284"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4"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4"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4"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4"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59" t="s">
        <v>332</v>
      </c>
      <c r="F117" s="259" t="s">
        <v>1982</v>
      </c>
      <c r="G117" s="260">
        <f>COUNTA(G118:G124)</f>
        <v>7</v>
      </c>
      <c r="H117" s="136"/>
      <c r="I117" s="228" t="s">
        <v>38</v>
      </c>
      <c r="J117" s="257">
        <f>MIN(J118:J124)</f>
        <v>45607</v>
      </c>
      <c r="K117" s="228"/>
      <c r="L117" s="257">
        <f>MIN(L118:L124)</f>
        <v>45608</v>
      </c>
      <c r="M117" s="258">
        <f>MAX(M118:M124)</f>
        <v>45618</v>
      </c>
      <c r="N117" s="280">
        <f>SUMPRODUCT(N118:N124,T118:T124)/SUM(T118:T124)</f>
        <v>0.25</v>
      </c>
      <c r="O117" s="280">
        <f ca="1">SUMPRODUCT(O118:O124,T118:T124)/SUM(T118:T124)</f>
        <v>0.71544715447154483</v>
      </c>
      <c r="P117" s="275">
        <f t="shared" ca="1" si="20"/>
        <v>-0.46544715447154483</v>
      </c>
      <c r="Q117" s="284" t="s">
        <v>2032</v>
      </c>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4" t="s">
        <v>38</v>
      </c>
      <c r="R118" s="229" t="s">
        <v>1954</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4" t="s">
        <v>38</v>
      </c>
      <c r="R119" s="229" t="s">
        <v>1954</v>
      </c>
      <c r="S119" s="233">
        <v>3</v>
      </c>
      <c r="T119" s="223">
        <f t="shared" si="24"/>
        <v>0.4</v>
      </c>
      <c r="U119" s="223">
        <f t="shared" si="31"/>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4" t="s">
        <v>38</v>
      </c>
      <c r="R120" s="229" t="s">
        <v>1954</v>
      </c>
      <c r="S120" s="233">
        <v>3</v>
      </c>
      <c r="T120" s="223">
        <f t="shared" si="24"/>
        <v>0.4</v>
      </c>
      <c r="U120" s="223">
        <f t="shared" si="31"/>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4" t="s">
        <v>38</v>
      </c>
      <c r="R121" s="229" t="s">
        <v>1954</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1</v>
      </c>
      <c r="P122" s="275">
        <f t="shared" ca="1" si="20"/>
        <v>-0.75</v>
      </c>
      <c r="Q122" s="284" t="s">
        <v>38</v>
      </c>
      <c r="R122" s="229" t="s">
        <v>1954</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1</v>
      </c>
      <c r="P123" s="275">
        <f t="shared" ca="1" si="20"/>
        <v>-0.75</v>
      </c>
      <c r="Q123" s="284" t="s">
        <v>38</v>
      </c>
      <c r="R123" s="229" t="s">
        <v>1954</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0.33333333333333331</v>
      </c>
      <c r="P124" s="275">
        <f t="shared" ca="1" si="20"/>
        <v>-8.3333333333333315E-2</v>
      </c>
      <c r="Q124" s="284" t="s">
        <v>38</v>
      </c>
      <c r="R124" s="229" t="s">
        <v>1954</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59" t="s">
        <v>334</v>
      </c>
      <c r="F125" s="259" t="s">
        <v>1982</v>
      </c>
      <c r="G125" s="260">
        <f>COUNTA(G126:G137)</f>
        <v>12</v>
      </c>
      <c r="H125" s="136"/>
      <c r="I125" s="228" t="s">
        <v>38</v>
      </c>
      <c r="J125" s="257">
        <f>MIN(J126:J137)</f>
        <v>45624</v>
      </c>
      <c r="K125" s="228"/>
      <c r="L125" s="257">
        <f>MIN(L126:L137)</f>
        <v>45630</v>
      </c>
      <c r="M125" s="258">
        <f>MAX(M126:M137)</f>
        <v>45645</v>
      </c>
      <c r="N125" s="280">
        <f>SUMPRODUCT(N126:N137,T126:T137)/SUM(T126:T137)</f>
        <v>0</v>
      </c>
      <c r="O125" s="280">
        <f ca="1">SUMPRODUCT(O126:O137,T126:T137)/SUM(T126:T137)</f>
        <v>0</v>
      </c>
      <c r="P125" s="275">
        <f t="shared" ca="1" si="20"/>
        <v>0</v>
      </c>
      <c r="Q125" s="284"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2" t="s">
        <v>336</v>
      </c>
      <c r="F138" s="259" t="s">
        <v>1982</v>
      </c>
      <c r="G138" s="260">
        <f>COUNTA(G139:G160)</f>
        <v>22</v>
      </c>
      <c r="H138" s="136"/>
      <c r="I138" s="258">
        <f>MAX(I139:I160)</f>
        <v>45589</v>
      </c>
      <c r="J138" s="257">
        <f>MIN(J139:J160)</f>
        <v>45596</v>
      </c>
      <c r="K138" s="258">
        <f>MIN(K139:K160)</f>
        <v>45596</v>
      </c>
      <c r="L138" s="257">
        <f>MIN(L139:L160)</f>
        <v>45600</v>
      </c>
      <c r="M138" s="258">
        <f>MAX(M139:M160)</f>
        <v>45635</v>
      </c>
      <c r="N138" s="280">
        <f>SUMPRODUCT(N139:N160,T139:T160)/SUM(T139:T160)</f>
        <v>4.5454545454545456E-2</v>
      </c>
      <c r="O138" s="280">
        <f ca="1">SUMPRODUCT(O139:O160,T139:T160)/SUM(T139:T160)</f>
        <v>0.13636363636363635</v>
      </c>
      <c r="P138" s="275">
        <f t="shared" ca="1" si="20"/>
        <v>-9.0909090909090898E-2</v>
      </c>
      <c r="Q138" s="284"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1</v>
      </c>
      <c r="P140" s="275">
        <f t="shared" ca="1" si="20"/>
        <v>-1</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1</v>
      </c>
      <c r="P141" s="275">
        <f t="shared" ca="1" si="20"/>
        <v>-1</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0</v>
      </c>
      <c r="P142" s="275">
        <f t="shared" ca="1" si="20"/>
        <v>0</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0</v>
      </c>
      <c r="P143" s="275">
        <f t="shared" ca="1" si="20"/>
        <v>0</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0</v>
      </c>
      <c r="P144" s="275">
        <f t="shared" ca="1" si="20"/>
        <v>0</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0</v>
      </c>
      <c r="P145" s="275">
        <f t="shared" ca="1" si="20"/>
        <v>0</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10"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1305</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2" t="s">
        <v>336</v>
      </c>
      <c r="F161" s="259" t="s">
        <v>2003</v>
      </c>
      <c r="G161" s="260">
        <f>COUNTA(G162:G166)</f>
        <v>5</v>
      </c>
      <c r="H161" s="136"/>
      <c r="I161" s="258">
        <f>MAX(I162:I166)</f>
        <v>45590</v>
      </c>
      <c r="J161" s="257">
        <f>MIN(J162:J166)</f>
        <v>45611</v>
      </c>
      <c r="K161" s="257"/>
      <c r="L161" s="257">
        <f>MIN(L162:L166)</f>
        <v>45614</v>
      </c>
      <c r="M161" s="258">
        <f>MAX(M162:M166)</f>
        <v>45631</v>
      </c>
      <c r="N161" s="280">
        <f>SUMPRODUCT(N162:N166,T162:T166)/SUM(T162:T166)</f>
        <v>0.15</v>
      </c>
      <c r="O161" s="280">
        <f ca="1">SUMPRODUCT(O162:O166,T162:T166)/SUM(T162:T166)</f>
        <v>0.4</v>
      </c>
      <c r="P161" s="275">
        <f t="shared" ca="1" si="36"/>
        <v>-0.25</v>
      </c>
      <c r="Q161" s="284"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3"/>
        <v>lt003_entityflg_nfrd_applcblty</v>
      </c>
      <c r="B162" s="142" t="s">
        <v>26</v>
      </c>
      <c r="C162" s="138" t="s">
        <v>26</v>
      </c>
      <c r="D162" s="252" t="s">
        <v>40</v>
      </c>
      <c r="E162" s="256" t="s">
        <v>336</v>
      </c>
      <c r="F162" s="256"/>
      <c r="G162" s="256" t="s">
        <v>353</v>
      </c>
      <c r="H162" s="254" t="str">
        <f>VLOOKUP(A162,'2. Status Detalhe Campos'!$A$7:$G$574,7,0)</f>
        <v>3. Pendente de outros desenvolvimentos</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4"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293"/>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2" t="s">
        <v>40</v>
      </c>
      <c r="E163" s="256" t="s">
        <v>336</v>
      </c>
      <c r="F163" s="256"/>
      <c r="G163" s="256" t="s">
        <v>347</v>
      </c>
      <c r="H163" s="254" t="str">
        <f>VLOOKUP(A163,'2. Status Detalhe Campos'!$A$7:$G$574,7,0)</f>
        <v>3. Pendente de outros desenvolvimentos</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4"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293"/>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228"/>
      <c r="L164" s="279">
        <f t="array" ref="L164">MIN(IF(V164:CH164&gt;0,$V$16:$CH$16))</f>
        <v>45631</v>
      </c>
      <c r="M164" s="278">
        <f t="array" ref="M164">MAX(IF(V164:CH164&gt;0,$V$16:$CH$16))</f>
        <v>45631</v>
      </c>
      <c r="N164" s="276">
        <f>VLOOKUP(H164,Auxiliar!$B$16:$E$24,4,0)</f>
        <v>0.25</v>
      </c>
      <c r="O164" s="276">
        <f t="shared" ca="1" si="39"/>
        <v>0</v>
      </c>
      <c r="P164" s="275">
        <f t="shared" ca="1" si="36"/>
        <v>0.25</v>
      </c>
      <c r="Q164" s="284"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228"/>
      <c r="L165" s="279">
        <f t="array" ref="L165">MIN(IF(V165:CH165&gt;0,$V$16:$CH$16))</f>
        <v>45614</v>
      </c>
      <c r="M165" s="278">
        <f t="array" ref="M165">MAX(IF(V165:CH165&gt;0,$V$16:$CH$16))</f>
        <v>45614</v>
      </c>
      <c r="N165" s="276">
        <f>VLOOKUP(H165,Auxiliar!$B$16:$E$24,4,0)</f>
        <v>0.25</v>
      </c>
      <c r="O165" s="276">
        <f t="shared" ca="1" si="39"/>
        <v>1</v>
      </c>
      <c r="P165" s="275">
        <f t="shared" ca="1" si="36"/>
        <v>-0.75</v>
      </c>
      <c r="Q165" s="284"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228"/>
      <c r="L166" s="279">
        <f t="array" ref="L166">MIN(IF(V166:CH166&gt;0,$V$16:$CH$16))</f>
        <v>45614</v>
      </c>
      <c r="M166" s="278">
        <f t="array" ref="M166">MAX(IF(V166:CH166&gt;0,$V$16:$CH$16))</f>
        <v>45614</v>
      </c>
      <c r="N166" s="276">
        <f>VLOOKUP(H166,Auxiliar!$B$16:$E$24,4,0)</f>
        <v>0.25</v>
      </c>
      <c r="O166" s="276">
        <f t="shared" ca="1" si="39"/>
        <v>1</v>
      </c>
      <c r="P166" s="275">
        <f t="shared" ca="1" si="36"/>
        <v>-0.75</v>
      </c>
      <c r="Q166" s="284"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2" t="s">
        <v>336</v>
      </c>
      <c r="F167" s="259" t="s">
        <v>2004</v>
      </c>
      <c r="G167" s="260">
        <f>COUNTA(G168:G170)</f>
        <v>3</v>
      </c>
      <c r="H167" s="136"/>
      <c r="I167" s="258" t="s">
        <v>38</v>
      </c>
      <c r="J167" s="257">
        <f>MIN(J168:J170)</f>
        <v>45621</v>
      </c>
      <c r="K167" s="258">
        <f>MIN(K168:K170)</f>
        <v>45596</v>
      </c>
      <c r="L167" s="257">
        <f>MIN(L168:L170)</f>
        <v>45625</v>
      </c>
      <c r="M167" s="258">
        <f>MAX(M168:M170)</f>
        <v>45629</v>
      </c>
      <c r="N167" s="280">
        <f>SUMPRODUCT(N168:N170,T168:T170)/SUM(T168:T170)</f>
        <v>0</v>
      </c>
      <c r="O167" s="280">
        <f ca="1">SUMPRODUCT(O168:O170,T168:T170)/SUM(T168:T170)</f>
        <v>0</v>
      </c>
      <c r="P167" s="275">
        <f t="shared" ca="1" si="36"/>
        <v>0</v>
      </c>
      <c r="Q167" s="284"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4" t="s">
        <v>38</v>
      </c>
      <c r="R168" s="229"/>
      <c r="S168" s="223">
        <v>4.0999999999999996</v>
      </c>
      <c r="T168" s="223">
        <f t="shared" si="24"/>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4" t="s">
        <v>38</v>
      </c>
      <c r="R169" s="229"/>
      <c r="S169" s="223">
        <v>4.0999999999999996</v>
      </c>
      <c r="T169" s="223">
        <f t="shared" si="24"/>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4" t="s">
        <v>38</v>
      </c>
      <c r="R170" s="229"/>
      <c r="S170" s="223">
        <v>4.0999999999999996</v>
      </c>
      <c r="T170" s="223">
        <f t="shared" ref="T170:T235" si="42">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2" t="s">
        <v>336</v>
      </c>
      <c r="F171" s="259" t="s">
        <v>2005</v>
      </c>
      <c r="G171" s="260">
        <f>COUNTA(G172)</f>
        <v>1</v>
      </c>
      <c r="H171" s="136"/>
      <c r="I171" s="258">
        <f>MAX(I172)</f>
        <v>45590</v>
      </c>
      <c r="J171" s="257">
        <f>MIN(J172)</f>
        <v>45624</v>
      </c>
      <c r="K171" s="228"/>
      <c r="L171" s="257">
        <f>MIN(L172)</f>
        <v>45631</v>
      </c>
      <c r="M171" s="258">
        <f>MAX(M172)</f>
        <v>45631</v>
      </c>
      <c r="N171" s="280">
        <f>N172</f>
        <v>0</v>
      </c>
      <c r="O171" s="280">
        <f ca="1">O172</f>
        <v>0</v>
      </c>
      <c r="P171" s="275">
        <f t="shared" ca="1" si="36"/>
        <v>0</v>
      </c>
      <c r="Q171" s="284"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4" t="s">
        <v>38</v>
      </c>
      <c r="R172" s="229"/>
      <c r="S172" s="223">
        <v>4.0999999999999996</v>
      </c>
      <c r="T172" s="223">
        <f t="shared" si="42"/>
        <v>0.5</v>
      </c>
      <c r="U172" s="223">
        <f>SUM(V172:CH172)-T172</f>
        <v>0</v>
      </c>
      <c r="V172" s="79"/>
      <c r="W172" s="236"/>
      <c r="X172" s="293"/>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2" t="s">
        <v>336</v>
      </c>
      <c r="F173" s="259" t="s">
        <v>2016</v>
      </c>
      <c r="G173" s="260">
        <f>COUNTA(G174)</f>
        <v>1</v>
      </c>
      <c r="H173" s="136"/>
      <c r="I173" s="263">
        <f>MAX(I174)</f>
        <v>45603</v>
      </c>
      <c r="J173" s="237"/>
      <c r="K173" s="238"/>
      <c r="L173" s="257">
        <f>MIN(L174)</f>
        <v>45663</v>
      </c>
      <c r="M173" s="258">
        <f>MAX(M174)</f>
        <v>45663</v>
      </c>
      <c r="N173" s="280">
        <f>N174</f>
        <v>0.25</v>
      </c>
      <c r="O173" s="280">
        <f ca="1">O174</f>
        <v>0</v>
      </c>
      <c r="P173" s="275">
        <f t="shared" ca="1" si="36"/>
        <v>0.25</v>
      </c>
      <c r="Q173" s="284" t="s">
        <v>2019</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37" t="s">
        <v>1955</v>
      </c>
      <c r="K174" s="228"/>
      <c r="L174" s="279">
        <f t="array" ref="L174">MIN(IF(V174:CH174&gt;0,$V$16:$CH$16))</f>
        <v>45663</v>
      </c>
      <c r="M174" s="278">
        <f t="array" ref="M174">MAX(IF(V174:CH174&gt;0,$V$16:$CH$16))</f>
        <v>45663</v>
      </c>
      <c r="N174" s="276">
        <f>VLOOKUP(H174,Auxiliar!$B$16:$E$24,4,0)</f>
        <v>0.25</v>
      </c>
      <c r="O174" s="276">
        <f t="shared" ref="O174" ca="1" si="44">IF(TODAY()&lt;=L174,0,MIN((TODAY()-L174)/(M174-L174+1),100%))</f>
        <v>0</v>
      </c>
      <c r="P174" s="275">
        <f t="shared" ca="1" si="36"/>
        <v>0.25</v>
      </c>
      <c r="Q174" s="275"/>
      <c r="R174" s="229"/>
      <c r="S174" s="223">
        <v>4.0999999999999996</v>
      </c>
      <c r="T174" s="223">
        <f>ROUND(S174/8,1)</f>
        <v>0.5</v>
      </c>
      <c r="U174" s="223">
        <f>SUM(V174:CH174)-T174</f>
        <v>0</v>
      </c>
      <c r="V174" s="293"/>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2" t="s">
        <v>369</v>
      </c>
      <c r="F175" s="259" t="s">
        <v>1982</v>
      </c>
      <c r="G175" s="260">
        <f>COUNTA(G176:G180)</f>
        <v>5</v>
      </c>
      <c r="H175" s="136"/>
      <c r="I175" s="258" t="s">
        <v>38</v>
      </c>
      <c r="J175" s="257">
        <f>MIN(J176:J180)</f>
        <v>45596</v>
      </c>
      <c r="K175" s="257">
        <f>MIN(K176:K180)</f>
        <v>45596</v>
      </c>
      <c r="L175" s="257">
        <f>MIN(L176:L180)</f>
        <v>45602</v>
      </c>
      <c r="M175" s="258">
        <f>MAX(M176:M180)</f>
        <v>45629</v>
      </c>
      <c r="N175" s="280">
        <f>SUMPRODUCT(N176:N180,T176:T180)/SUM(T176:T180)</f>
        <v>0.15</v>
      </c>
      <c r="O175" s="280">
        <f ca="1">SUMPRODUCT(O176:O180,T176:T180)/SUM(T176:T180)</f>
        <v>0.6</v>
      </c>
      <c r="P175" s="292">
        <f t="shared" ca="1" si="36"/>
        <v>-0.44999999999999996</v>
      </c>
      <c r="Q175" s="284" t="s">
        <v>2015</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c r="A176" s="30" t="str">
        <f t="shared" ref="A176:A199"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1956</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1956</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1956</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c r="A181" s="30"/>
      <c r="B181" s="142" t="s">
        <v>26</v>
      </c>
      <c r="C181" s="138" t="s">
        <v>26</v>
      </c>
      <c r="D181" s="134"/>
      <c r="E181" s="262" t="s">
        <v>369</v>
      </c>
      <c r="F181" s="259" t="s">
        <v>2007</v>
      </c>
      <c r="G181" s="260">
        <f>COUNTA(G182:G187)</f>
        <v>6</v>
      </c>
      <c r="H181" s="136"/>
      <c r="I181" s="263">
        <f>MIN(I182:I187)</f>
        <v>45603</v>
      </c>
      <c r="J181" s="261">
        <f>MIN(J182:J187)</f>
        <v>45596</v>
      </c>
      <c r="K181" s="261">
        <f>MIN(K182:K187)</f>
        <v>45596</v>
      </c>
      <c r="L181" s="258">
        <f>MIN(L182:L187)</f>
        <v>45649</v>
      </c>
      <c r="M181" s="258">
        <f>MAX(M182:M187)</f>
        <v>45649</v>
      </c>
      <c r="N181" s="280">
        <f>SUMPRODUCT(N182:N187,T182:T187)/SUM(T182:T187)</f>
        <v>0.25</v>
      </c>
      <c r="O181" s="280">
        <f ca="1">SUMPRODUCT(O182:O187,T182:T187)/SUM(T182:T187)</f>
        <v>0</v>
      </c>
      <c r="P181" s="275">
        <f t="shared" ca="1" si="36"/>
        <v>0.25</v>
      </c>
      <c r="Q181" s="284" t="s">
        <v>2020</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2.1 Em Teste</v>
      </c>
      <c r="I182" s="264">
        <v>45603</v>
      </c>
      <c r="J182" s="237">
        <v>45596</v>
      </c>
      <c r="K182" s="237">
        <v>45596</v>
      </c>
      <c r="L182" s="279">
        <f t="array" ref="L182">MIN(IF(V182:CH182&gt;0,$V$16:$CH$16))</f>
        <v>45649</v>
      </c>
      <c r="M182" s="278">
        <f t="array" ref="M182">MAX(IF(V182:CH182&gt;0,$V$16:$CH$16))</f>
        <v>45649</v>
      </c>
      <c r="N182" s="276">
        <f>VLOOKUP(H182,Auxiliar!$B$16:$E$24,4,0)</f>
        <v>0.25</v>
      </c>
      <c r="O182" s="276">
        <f t="shared" ref="O182:O187" ca="1" si="48">IF(TODAY()&lt;=L182,0,MIN((TODAY()-L182)/(M182-L182+1),100%))</f>
        <v>0</v>
      </c>
      <c r="P182" s="275">
        <f t="shared" ca="1" si="36"/>
        <v>0.25</v>
      </c>
      <c r="Q182" s="284" t="s">
        <v>38</v>
      </c>
      <c r="R182" s="229" t="s">
        <v>1957</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7"/>
        <v>lt004_protectionemssns_scp2_prtctn</v>
      </c>
      <c r="B183" s="142" t="s">
        <v>26</v>
      </c>
      <c r="C183" s="138" t="s">
        <v>26</v>
      </c>
      <c r="D183" s="252" t="s">
        <v>40</v>
      </c>
      <c r="E183" s="256" t="s">
        <v>369</v>
      </c>
      <c r="F183" s="256"/>
      <c r="G183" s="266" t="s">
        <v>375</v>
      </c>
      <c r="H183" s="254" t="str">
        <f>VLOOKUP(A183,'2. Status Detalhe Campos'!$A$7:$G$574,7,0)</f>
        <v>2.1 Em Teste</v>
      </c>
      <c r="I183" s="264">
        <v>45603</v>
      </c>
      <c r="J183" s="237">
        <v>45596</v>
      </c>
      <c r="K183" s="237">
        <v>45596</v>
      </c>
      <c r="L183" s="279">
        <f t="array" ref="L183">MIN(IF(V183:CH183&gt;0,$V$16:$CH$16))</f>
        <v>45649</v>
      </c>
      <c r="M183" s="278">
        <f t="array" ref="M183">MAX(IF(V183:CH183&gt;0,$V$16:$CH$16))</f>
        <v>45649</v>
      </c>
      <c r="N183" s="276">
        <f>VLOOKUP(H183,Auxiliar!$B$16:$E$24,4,0)</f>
        <v>0.25</v>
      </c>
      <c r="O183" s="276">
        <f t="shared" ca="1" si="48"/>
        <v>0</v>
      </c>
      <c r="P183" s="275">
        <f t="shared" ca="1" si="36"/>
        <v>0.25</v>
      </c>
      <c r="Q183" s="284" t="s">
        <v>38</v>
      </c>
      <c r="R183" s="229" t="s">
        <v>1957</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7"/>
        <v>lt004_protectionemssns_scp3_prtctn</v>
      </c>
      <c r="B184" s="142" t="s">
        <v>26</v>
      </c>
      <c r="C184" s="138" t="s">
        <v>26</v>
      </c>
      <c r="D184" s="252" t="s">
        <v>40</v>
      </c>
      <c r="E184" s="256" t="s">
        <v>369</v>
      </c>
      <c r="F184" s="256"/>
      <c r="G184" s="266" t="s">
        <v>376</v>
      </c>
      <c r="H184" s="254" t="str">
        <f>VLOOKUP(A184,'2. Status Detalhe Campos'!$A$7:$G$574,7,0)</f>
        <v>2.1 Em Teste</v>
      </c>
      <c r="I184" s="264">
        <v>45603</v>
      </c>
      <c r="J184" s="237">
        <v>45596</v>
      </c>
      <c r="K184" s="237">
        <v>45596</v>
      </c>
      <c r="L184" s="279">
        <f t="array" ref="L184">MIN(IF(V184:CH184&gt;0,$V$16:$CH$16))</f>
        <v>45649</v>
      </c>
      <c r="M184" s="278">
        <f t="array" ref="M184">MAX(IF(V184:CH184&gt;0,$V$16:$CH$16))</f>
        <v>45649</v>
      </c>
      <c r="N184" s="276">
        <f>VLOOKUP(H184,Auxiliar!$B$16:$E$24,4,0)</f>
        <v>0.25</v>
      </c>
      <c r="O184" s="276">
        <f t="shared" ca="1" si="48"/>
        <v>0</v>
      </c>
      <c r="P184" s="275">
        <f t="shared" ca="1" si="36"/>
        <v>0.25</v>
      </c>
      <c r="Q184" s="284" t="s">
        <v>38</v>
      </c>
      <c r="R184" s="229" t="s">
        <v>1957</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7"/>
        <v>lt004_protectionmthd_usd_prtctn_scp_1</v>
      </c>
      <c r="B185" s="142" t="s">
        <v>26</v>
      </c>
      <c r="C185" s="138" t="s">
        <v>26</v>
      </c>
      <c r="D185" s="252" t="s">
        <v>40</v>
      </c>
      <c r="E185" s="256" t="s">
        <v>369</v>
      </c>
      <c r="F185" s="256"/>
      <c r="G185" s="266" t="s">
        <v>377</v>
      </c>
      <c r="H185" s="254" t="str">
        <f>VLOOKUP(A185,'2. Status Detalhe Campos'!$A$7:$G$574,7,0)</f>
        <v>2.1 Em Teste</v>
      </c>
      <c r="I185" s="264">
        <v>45603</v>
      </c>
      <c r="J185" s="237">
        <v>45596</v>
      </c>
      <c r="K185" s="237">
        <v>45596</v>
      </c>
      <c r="L185" s="279">
        <f t="array" ref="L185">MIN(IF(V185:CH185&gt;0,$V$16:$CH$16))</f>
        <v>45649</v>
      </c>
      <c r="M185" s="278">
        <f t="array" ref="M185">MAX(IF(V185:CH185&gt;0,$V$16:$CH$16))</f>
        <v>45649</v>
      </c>
      <c r="N185" s="276">
        <f>VLOOKUP(H185,Auxiliar!$B$16:$E$24,4,0)</f>
        <v>0.25</v>
      </c>
      <c r="O185" s="276">
        <f t="shared" ca="1" si="48"/>
        <v>0</v>
      </c>
      <c r="P185" s="275">
        <f t="shared" ca="1" si="36"/>
        <v>0.25</v>
      </c>
      <c r="Q185" s="284" t="s">
        <v>38</v>
      </c>
      <c r="R185" s="229" t="s">
        <v>1957</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7"/>
        <v>lt004_protectionmthd_usd_prtctn_scp_2</v>
      </c>
      <c r="B186" s="142" t="s">
        <v>26</v>
      </c>
      <c r="C186" s="138" t="s">
        <v>26</v>
      </c>
      <c r="D186" s="252" t="s">
        <v>40</v>
      </c>
      <c r="E186" s="256" t="s">
        <v>369</v>
      </c>
      <c r="F186" s="256"/>
      <c r="G186" s="266" t="s">
        <v>378</v>
      </c>
      <c r="H186" s="254" t="str">
        <f>VLOOKUP(A186,'2. Status Detalhe Campos'!$A$7:$G$574,7,0)</f>
        <v>2.1 Em Teste</v>
      </c>
      <c r="I186" s="264">
        <v>45603</v>
      </c>
      <c r="J186" s="237">
        <v>45596</v>
      </c>
      <c r="K186" s="237">
        <v>45596</v>
      </c>
      <c r="L186" s="279">
        <f t="array" ref="L186">MIN(IF(V186:CH186&gt;0,$V$16:$CH$16))</f>
        <v>45649</v>
      </c>
      <c r="M186" s="278">
        <f t="array" ref="M186">MAX(IF(V186:CH186&gt;0,$V$16:$CH$16))</f>
        <v>45649</v>
      </c>
      <c r="N186" s="276">
        <f>VLOOKUP(H186,Auxiliar!$B$16:$E$24,4,0)</f>
        <v>0.25</v>
      </c>
      <c r="O186" s="276">
        <f t="shared" ca="1" si="48"/>
        <v>0</v>
      </c>
      <c r="P186" s="275">
        <f t="shared" ca="1" si="36"/>
        <v>0.25</v>
      </c>
      <c r="Q186" s="284" t="s">
        <v>38</v>
      </c>
      <c r="R186" s="229" t="s">
        <v>1957</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7"/>
        <v>lt004_protectionmthd_usd_prtctn_scp_3</v>
      </c>
      <c r="B187" s="142" t="s">
        <v>26</v>
      </c>
      <c r="C187" s="138" t="s">
        <v>26</v>
      </c>
      <c r="D187" s="252" t="s">
        <v>40</v>
      </c>
      <c r="E187" s="256" t="s">
        <v>369</v>
      </c>
      <c r="F187" s="256"/>
      <c r="G187" s="266" t="s">
        <v>379</v>
      </c>
      <c r="H187" s="254" t="str">
        <f>VLOOKUP(A187,'2. Status Detalhe Campos'!$A$7:$G$574,7,0)</f>
        <v>2.1 Em Teste</v>
      </c>
      <c r="I187" s="264">
        <v>45603</v>
      </c>
      <c r="J187" s="237">
        <v>45596</v>
      </c>
      <c r="K187" s="237">
        <v>45596</v>
      </c>
      <c r="L187" s="279">
        <f t="array" ref="L187">MIN(IF(V187:CH187&gt;0,$V$16:$CH$16))</f>
        <v>45649</v>
      </c>
      <c r="M187" s="278">
        <f t="array" ref="M187">MAX(IF(V187:CH187&gt;0,$V$16:$CH$16))</f>
        <v>45649</v>
      </c>
      <c r="N187" s="276">
        <f>VLOOKUP(H187,Auxiliar!$B$16:$E$24,4,0)</f>
        <v>0.25</v>
      </c>
      <c r="O187" s="276">
        <f t="shared" ca="1" si="48"/>
        <v>0</v>
      </c>
      <c r="P187" s="275">
        <f t="shared" ca="1" si="36"/>
        <v>0.25</v>
      </c>
      <c r="Q187" s="284" t="s">
        <v>38</v>
      </c>
      <c r="R187" s="229" t="s">
        <v>1957</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2" t="s">
        <v>369</v>
      </c>
      <c r="F188" s="259" t="s">
        <v>2003</v>
      </c>
      <c r="G188" s="260">
        <f>COUNTA(G189:G192)</f>
        <v>4</v>
      </c>
      <c r="H188" s="136"/>
      <c r="I188" s="258">
        <f>MAX(I189:I192)</f>
        <v>45595</v>
      </c>
      <c r="J188" s="257">
        <f>MIN(J189:J192)</f>
        <v>45611</v>
      </c>
      <c r="K188" s="228"/>
      <c r="L188" s="257">
        <f>MIN(L189:L192)</f>
        <v>0</v>
      </c>
      <c r="M188" s="258">
        <f>MAX(M189:M193)</f>
        <v>45614</v>
      </c>
      <c r="N188" s="280">
        <f>SUMPRODUCT(N189:N193,T189:T193)/SUM(T189:T193)</f>
        <v>0</v>
      </c>
      <c r="O188" s="280">
        <f ca="1">SUMPRODUCT(O189:O193,T189:T193)/SUM(T189:T193)</f>
        <v>1</v>
      </c>
      <c r="P188" s="275">
        <f t="shared" ca="1" si="36"/>
        <v>-1</v>
      </c>
      <c r="Q188" s="284"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5"/>
      <c r="AS188" s="79"/>
      <c r="AT188" s="79"/>
      <c r="AU188" s="79"/>
      <c r="AV188" s="79"/>
      <c r="AW188" s="79"/>
      <c r="AX188" s="79"/>
      <c r="AY188" s="79"/>
      <c r="AZ188" s="79"/>
      <c r="BA188" s="79"/>
      <c r="BB188" s="79"/>
      <c r="BC188" s="79"/>
      <c r="BD188" s="79"/>
      <c r="BE188" s="79"/>
      <c r="BF188" s="79"/>
      <c r="BG188" s="331"/>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5"/>
        <v>lt004_protectionprtctn_id</v>
      </c>
      <c r="B189" s="142" t="s">
        <v>26</v>
      </c>
      <c r="C189" s="138" t="s">
        <v>26</v>
      </c>
      <c r="D189" s="252" t="s">
        <v>40</v>
      </c>
      <c r="E189" s="256" t="s">
        <v>369</v>
      </c>
      <c r="F189" s="256"/>
      <c r="G189" s="266" t="s">
        <v>434</v>
      </c>
      <c r="H189" s="254" t="str">
        <f>VLOOKUP(A189,'2. Status Detalhe Campos'!$A$7:$G$574,7,0)</f>
        <v>2.1 Em Teste</v>
      </c>
      <c r="I189" s="153">
        <v>45588</v>
      </c>
      <c r="J189" s="234">
        <v>45611</v>
      </c>
      <c r="K189" s="330">
        <v>45611</v>
      </c>
      <c r="L189" s="279">
        <f t="array" ref="L189">MIN(IF(V189:CH189&gt;0,$V$16:$CH$16))</f>
        <v>45614</v>
      </c>
      <c r="M189" s="278">
        <f t="array" ref="M189">MAX(IF(V189:CH189&gt;0,$V$16:$CH$16))</f>
        <v>45614</v>
      </c>
      <c r="N189" s="276">
        <f>VLOOKUP(H189,Auxiliar!$B$16:$E$24,4,0)</f>
        <v>0.25</v>
      </c>
      <c r="O189" s="276">
        <f t="shared" ref="O189:O193" ca="1" si="51">IF(TODAY()&lt;=L189,0,MIN((TODAY()-L189)/(M189-L189+1),100%))</f>
        <v>1</v>
      </c>
      <c r="P189" s="275">
        <f t="shared" ca="1" si="36"/>
        <v>-0.75</v>
      </c>
      <c r="Q189" s="284" t="s">
        <v>38</v>
      </c>
      <c r="R189" s="229"/>
      <c r="S189" s="223">
        <v>0.1</v>
      </c>
      <c r="T189" s="223">
        <f t="shared" ref="T189:T199" si="52">ROUND(S189/8,1)</f>
        <v>0</v>
      </c>
      <c r="U189" s="232">
        <f>SUM(V189:CH189)-T189</f>
        <v>0.1</v>
      </c>
      <c r="V189" s="291"/>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5"/>
        <v>lt004_protectionrl_estt_clltrl_lctn</v>
      </c>
      <c r="B190" s="142" t="s">
        <v>26</v>
      </c>
      <c r="C190" s="138" t="s">
        <v>26</v>
      </c>
      <c r="D190" s="252" t="s">
        <v>40</v>
      </c>
      <c r="E190" s="256" t="s">
        <v>369</v>
      </c>
      <c r="F190" s="256"/>
      <c r="G190" s="266" t="s">
        <v>435</v>
      </c>
      <c r="H190" s="254" t="str">
        <f>VLOOKUP(A190,'2. Status Detalhe Campos'!$A$7:$G$574,7,0)</f>
        <v>2.1 Em Teste</v>
      </c>
      <c r="I190" s="153">
        <v>45588</v>
      </c>
      <c r="J190" s="234">
        <v>45611</v>
      </c>
      <c r="K190" s="330">
        <v>45611</v>
      </c>
      <c r="L190" s="279">
        <f t="array" ref="L190">MIN(IF(V190:CH190&gt;0,$V$16:$CH$16))</f>
        <v>45614</v>
      </c>
      <c r="M190" s="278">
        <f t="array" ref="M190">MAX(IF(V190:CH190&gt;0,$V$16:$CH$16))</f>
        <v>45614</v>
      </c>
      <c r="N190" s="276">
        <f>VLOOKUP(H190,Auxiliar!$B$16:$E$24,4,0)</f>
        <v>0.25</v>
      </c>
      <c r="O190" s="276">
        <f t="shared" ca="1" si="51"/>
        <v>1</v>
      </c>
      <c r="P190" s="275">
        <f t="shared" ca="1" si="36"/>
        <v>-0.75</v>
      </c>
      <c r="Q190" s="284" t="s">
        <v>38</v>
      </c>
      <c r="R190" s="229"/>
      <c r="S190" s="223">
        <v>0.1</v>
      </c>
      <c r="T190" s="223">
        <f t="shared" si="52"/>
        <v>0</v>
      </c>
      <c r="U190" s="232">
        <f>SUM(V190:CH190)-T190</f>
        <v>0.1</v>
      </c>
      <c r="V190" s="291"/>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5"/>
        <v>lt004_protectionrl_estt_pst_cd</v>
      </c>
      <c r="B191" s="142" t="s">
        <v>26</v>
      </c>
      <c r="C191" s="138" t="s">
        <v>26</v>
      </c>
      <c r="D191" s="252" t="s">
        <v>40</v>
      </c>
      <c r="E191" s="256" t="s">
        <v>369</v>
      </c>
      <c r="F191" s="256"/>
      <c r="G191" s="266" t="s">
        <v>436</v>
      </c>
      <c r="H191" s="254" t="str">
        <f>VLOOKUP(A191,'2. Status Detalhe Campos'!$A$7:$G$574,7,0)</f>
        <v>2.1 Em Teste</v>
      </c>
      <c r="I191" s="153">
        <v>45588</v>
      </c>
      <c r="J191" s="234">
        <v>45611</v>
      </c>
      <c r="K191" s="330">
        <v>45611</v>
      </c>
      <c r="L191" s="279">
        <f t="array" ref="L191">MIN(IF(V191:CH191&gt;0,$V$16:$CH$16))</f>
        <v>45614</v>
      </c>
      <c r="M191" s="278">
        <f t="array" ref="M191">MAX(IF(V191:CH191&gt;0,$V$16:$CH$16))</f>
        <v>45614</v>
      </c>
      <c r="N191" s="276">
        <f>VLOOKUP(H191,Auxiliar!$B$16:$E$24,4,0)</f>
        <v>0.25</v>
      </c>
      <c r="O191" s="276">
        <f t="shared" ca="1" si="51"/>
        <v>1</v>
      </c>
      <c r="P191" s="275">
        <f t="shared" ca="1" si="36"/>
        <v>-0.75</v>
      </c>
      <c r="Q191" s="284" t="s">
        <v>38</v>
      </c>
      <c r="R191" s="229"/>
      <c r="S191" s="223">
        <v>0.1</v>
      </c>
      <c r="T191" s="223">
        <f t="shared" si="52"/>
        <v>0</v>
      </c>
      <c r="U191" s="232">
        <f>SUM(V191:CH191)-T191</f>
        <v>0.1</v>
      </c>
      <c r="V191" s="291"/>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5"/>
        <v>lt004_protectionorgnl_prtctn_vl</v>
      </c>
      <c r="B192" s="142" t="s">
        <v>26</v>
      </c>
      <c r="C192" s="138" t="s">
        <v>26</v>
      </c>
      <c r="D192" s="252" t="s">
        <v>40</v>
      </c>
      <c r="E192" s="256" t="s">
        <v>369</v>
      </c>
      <c r="F192" s="256"/>
      <c r="G192" s="266" t="s">
        <v>438</v>
      </c>
      <c r="H192" s="254" t="str">
        <f>VLOOKUP(A192,'2. Status Detalhe Campos'!$A$7:$G$574,7,0)</f>
        <v>3. Pendente de outros desenvolvimentos</v>
      </c>
      <c r="I192" s="153">
        <v>45595</v>
      </c>
      <c r="J192" s="234">
        <v>45611</v>
      </c>
      <c r="K192" s="330">
        <v>45611</v>
      </c>
      <c r="L192" s="279">
        <f t="array" ref="L192">MIN(IF(V192:CH192&gt;0,$V$16:$CH$16))</f>
        <v>0</v>
      </c>
      <c r="M192" s="278">
        <f t="array" ref="M192">MAX(IF(V192:CH192&gt;0,$V$16:$CH$16))</f>
        <v>0</v>
      </c>
      <c r="N192" s="276">
        <f>VLOOKUP(H192,Auxiliar!$B$16:$E$24,4,0)</f>
        <v>0</v>
      </c>
      <c r="O192" s="276">
        <f t="shared" ca="1" si="51"/>
        <v>1</v>
      </c>
      <c r="P192" s="275">
        <f t="shared" ca="1" si="36"/>
        <v>-1</v>
      </c>
      <c r="Q192" s="284" t="s">
        <v>38</v>
      </c>
      <c r="R192" s="229"/>
      <c r="S192" s="240">
        <v>1</v>
      </c>
      <c r="T192" s="223">
        <f t="shared" si="52"/>
        <v>0.1</v>
      </c>
      <c r="U192" s="223">
        <f>SUM(V192:CH192)-T192</f>
        <v>-0.1</v>
      </c>
      <c r="V192" s="79"/>
      <c r="W192" s="79"/>
      <c r="X192" s="79"/>
      <c r="Y192" s="79"/>
      <c r="Z192" s="79"/>
      <c r="AA192" s="236"/>
      <c r="AB192" s="79"/>
      <c r="AC192" s="92"/>
      <c r="AD192" s="79"/>
      <c r="AE192" s="79"/>
      <c r="AF192" s="79"/>
      <c r="AG192" s="79"/>
      <c r="AH192" s="79"/>
      <c r="AI192" s="79"/>
      <c r="AJ192" s="79"/>
      <c r="AK192" s="79"/>
      <c r="AL192" s="79"/>
      <c r="AM192" s="226"/>
      <c r="AN192" s="79"/>
      <c r="AO192" s="79"/>
      <c r="AP192" s="79"/>
      <c r="AQ192" s="79"/>
      <c r="AR192" s="79"/>
      <c r="AS192" s="79"/>
      <c r="AT192" s="79"/>
      <c r="AU192" s="79"/>
      <c r="AV192" s="79"/>
      <c r="AW192" s="79"/>
      <c r="AX192" s="79"/>
      <c r="AY192" s="79"/>
      <c r="AZ192" s="79"/>
      <c r="BA192" s="79"/>
      <c r="BB192" s="79"/>
      <c r="BC192" s="79"/>
      <c r="BD192" s="79"/>
      <c r="BE192" s="79"/>
      <c r="BF192" s="79"/>
      <c r="BG192" s="331"/>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outlineLevel="1">
      <c r="A193" s="30" t="str">
        <f t="shared" si="45"/>
        <v>lt004_protectiontyp_ep_scr</v>
      </c>
      <c r="B193" s="142" t="s">
        <v>26</v>
      </c>
      <c r="C193" s="138" t="s">
        <v>26</v>
      </c>
      <c r="D193" s="252"/>
      <c r="E193" s="256" t="s">
        <v>369</v>
      </c>
      <c r="F193" s="256"/>
      <c r="G193" s="266" t="s">
        <v>370</v>
      </c>
      <c r="H193" s="254" t="str">
        <f>VLOOKUP(A193,'2. Status Detalhe Campos'!$A$7:$G$574,7,0)</f>
        <v>2.1 Em Teste</v>
      </c>
      <c r="I193" s="153">
        <v>45595</v>
      </c>
      <c r="J193" s="234"/>
      <c r="K193" s="330">
        <v>45611</v>
      </c>
      <c r="L193" s="279">
        <f t="array" ref="L193">MIN(IF(V193:CH193&gt;0,$V$16:$CH$16))</f>
        <v>45614</v>
      </c>
      <c r="M193" s="278">
        <f t="array" ref="M193">MAX(IF(V193:CH193&gt;0,$V$16:$CH$16))</f>
        <v>45614</v>
      </c>
      <c r="N193" s="276">
        <f>VLOOKUP(H193,Auxiliar!$B$16:$E$24,4,0)</f>
        <v>0.25</v>
      </c>
      <c r="O193" s="276">
        <f t="shared" ca="1" si="51"/>
        <v>1</v>
      </c>
      <c r="P193" s="275">
        <f t="shared" ca="1" si="36"/>
        <v>-0.75</v>
      </c>
      <c r="Q193" s="284" t="s">
        <v>38</v>
      </c>
      <c r="R193" s="229"/>
      <c r="S193" s="240"/>
      <c r="T193" s="223"/>
      <c r="U193" s="223"/>
      <c r="V193" s="79"/>
      <c r="W193" s="79"/>
      <c r="X193" s="79"/>
      <c r="Y193" s="79"/>
      <c r="Z193" s="79"/>
      <c r="AA193" s="236"/>
      <c r="AB193" s="79"/>
      <c r="AC193" s="92"/>
      <c r="AD193" s="79"/>
      <c r="AE193" s="79"/>
      <c r="AF193" s="79"/>
      <c r="AG193" s="79"/>
      <c r="AH193" s="79"/>
      <c r="AI193" s="79"/>
      <c r="AJ193" s="79"/>
      <c r="AK193" s="79"/>
      <c r="AL193" s="79"/>
      <c r="AM193" s="226"/>
      <c r="AN193" s="79">
        <v>0.1</v>
      </c>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c r="A194" s="30"/>
      <c r="B194" s="142" t="s">
        <v>26</v>
      </c>
      <c r="C194" s="138" t="s">
        <v>26</v>
      </c>
      <c r="D194" s="134"/>
      <c r="E194" s="262" t="s">
        <v>369</v>
      </c>
      <c r="F194" s="259" t="s">
        <v>2004</v>
      </c>
      <c r="G194" s="260">
        <f>COUNTA(G195:G199)</f>
        <v>5</v>
      </c>
      <c r="H194" s="136"/>
      <c r="I194" s="258">
        <f>MAX(I195:I199)</f>
        <v>45593</v>
      </c>
      <c r="J194" s="257">
        <f>MIN(J195:J199)</f>
        <v>45624</v>
      </c>
      <c r="K194" s="228"/>
      <c r="L194" s="257">
        <f>MIN(L195:L199)</f>
        <v>45646</v>
      </c>
      <c r="M194" s="258">
        <f>MAX(M195:M199)</f>
        <v>45649</v>
      </c>
      <c r="N194" s="280">
        <f>SUMPRODUCT(N195:N199,T195:T199)/SUM(T195:T199)</f>
        <v>0</v>
      </c>
      <c r="O194" s="280">
        <f ca="1">SUMPRODUCT(O195:O199,T195:T199)/SUM(T195:T199)</f>
        <v>0</v>
      </c>
      <c r="P194" s="275">
        <f t="shared" ca="1" si="36"/>
        <v>0</v>
      </c>
      <c r="Q194" s="284" t="s">
        <v>38</v>
      </c>
      <c r="R194" s="229"/>
      <c r="S194" s="223"/>
      <c r="T194" s="223"/>
      <c r="U194" s="223"/>
      <c r="V194" s="79"/>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c r="BM194" s="265"/>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5"/>
        <v>lt004_protectionprtctn_vl</v>
      </c>
      <c r="B195" s="142" t="s">
        <v>26</v>
      </c>
      <c r="C195" s="138" t="s">
        <v>26</v>
      </c>
      <c r="D195" s="252" t="s">
        <v>40</v>
      </c>
      <c r="E195" s="256" t="s">
        <v>369</v>
      </c>
      <c r="F195" s="256"/>
      <c r="G195" s="256" t="s">
        <v>439</v>
      </c>
      <c r="H195" s="254" t="str">
        <f>VLOOKUP(A195,'2. Status Detalhe Campos'!$A$7:$G$574,7,0)</f>
        <v>6. Em implementação (re-especificação)</v>
      </c>
      <c r="I195" s="153">
        <v>45588</v>
      </c>
      <c r="J195" s="234">
        <v>45624</v>
      </c>
      <c r="K195" s="228"/>
      <c r="L195" s="279">
        <f t="array" ref="L195">MIN(IF(V195:CH195&gt;0,$V$16:$CH$16))</f>
        <v>45646</v>
      </c>
      <c r="M195" s="278">
        <f t="array" ref="M195">MAX(IF(V195:CH195&gt;0,$V$16:$CH$16))</f>
        <v>45646</v>
      </c>
      <c r="N195" s="276">
        <f>VLOOKUP(H195,Auxiliar!$B$16:$E$24,4,0)</f>
        <v>0</v>
      </c>
      <c r="O195" s="276">
        <f t="shared" ref="O195:O199" ca="1" si="53">IF(TODAY()&lt;=L195,0,MIN((TODAY()-L195)/(M195-L195+1),100%))</f>
        <v>0</v>
      </c>
      <c r="P195" s="275">
        <f t="shared" ca="1" si="36"/>
        <v>0</v>
      </c>
      <c r="Q195" s="284" t="s">
        <v>38</v>
      </c>
      <c r="R195" s="229"/>
      <c r="S195" s="232">
        <v>4.0999999999999996</v>
      </c>
      <c r="T195" s="223">
        <f t="shared" si="52"/>
        <v>0.5</v>
      </c>
      <c r="U195" s="223">
        <f>SUM(V195:CH195)-T195</f>
        <v>0</v>
      </c>
      <c r="V195" s="291"/>
      <c r="W195" s="236"/>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5"/>
        <v>lt004_protectionflg_fin</v>
      </c>
      <c r="B196" s="142" t="s">
        <v>26</v>
      </c>
      <c r="C196" s="138" t="s">
        <v>26</v>
      </c>
      <c r="D196" s="252" t="s">
        <v>40</v>
      </c>
      <c r="E196" s="256" t="s">
        <v>369</v>
      </c>
      <c r="F196" s="256"/>
      <c r="G196" s="256" t="s">
        <v>481</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4"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5"/>
        <v>lt004_protectionflg_exec</v>
      </c>
      <c r="B197" s="142" t="s">
        <v>26</v>
      </c>
      <c r="C197" s="138" t="s">
        <v>26</v>
      </c>
      <c r="D197" s="252" t="s">
        <v>40</v>
      </c>
      <c r="E197" s="256" t="s">
        <v>369</v>
      </c>
      <c r="F197" s="256"/>
      <c r="G197" s="256" t="s">
        <v>1361</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4"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5"/>
        <v>lt004_protectionflg_col</v>
      </c>
      <c r="B198" s="142" t="s">
        <v>26</v>
      </c>
      <c r="C198" s="138" t="s">
        <v>26</v>
      </c>
      <c r="D198" s="252" t="s">
        <v>40</v>
      </c>
      <c r="E198" s="256" t="s">
        <v>369</v>
      </c>
      <c r="F198" s="256"/>
      <c r="G198" s="256" t="s">
        <v>480</v>
      </c>
      <c r="H198" s="254" t="str">
        <f>VLOOKUP(A198,'2. Status Detalhe Campos'!$A$7:$G$574,7,0)</f>
        <v>6. Em implementação (re-especificação)</v>
      </c>
      <c r="I198" s="228">
        <v>45593</v>
      </c>
      <c r="J198" s="234">
        <v>45624</v>
      </c>
      <c r="K198" s="228"/>
      <c r="L198" s="279">
        <f t="array" ref="L198">MIN(IF(V198:CH198&gt;0,$V$16:$CH$16))</f>
        <v>45646</v>
      </c>
      <c r="M198" s="278">
        <f t="array" ref="M198">MAX(IF(V198:CH198&gt;0,$V$16:$CH$16))</f>
        <v>45646</v>
      </c>
      <c r="N198" s="276">
        <f>VLOOKUP(H198,Auxiliar!$B$16:$E$24,4,0)</f>
        <v>0</v>
      </c>
      <c r="O198" s="276">
        <f t="shared" ca="1" si="53"/>
        <v>0</v>
      </c>
      <c r="P198" s="275">
        <f t="shared" ca="1" si="36"/>
        <v>0</v>
      </c>
      <c r="Q198" s="284"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v>0.5</v>
      </c>
      <c r="BM198" s="79"/>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hidden="1" outlineLevel="1">
      <c r="A199" s="30" t="str">
        <f t="shared" si="45"/>
        <v>lt004_protectionflg_pro</v>
      </c>
      <c r="B199" s="142" t="s">
        <v>26</v>
      </c>
      <c r="C199" s="138" t="s">
        <v>26</v>
      </c>
      <c r="D199" s="252" t="s">
        <v>40</v>
      </c>
      <c r="E199" s="256" t="s">
        <v>369</v>
      </c>
      <c r="F199" s="256"/>
      <c r="G199" s="256" t="s">
        <v>482</v>
      </c>
      <c r="H199" s="254" t="str">
        <f>VLOOKUP(A199,'2. Status Detalhe Campos'!$A$7:$G$574,7,0)</f>
        <v>6. Em implementação (re-especificação)</v>
      </c>
      <c r="I199" s="228">
        <v>45593</v>
      </c>
      <c r="J199" s="234">
        <v>45624</v>
      </c>
      <c r="K199" s="228"/>
      <c r="L199" s="279">
        <f t="array" ref="L199">MIN(IF(V199:CH199&gt;0,$V$16:$CH$16))</f>
        <v>45649</v>
      </c>
      <c r="M199" s="278">
        <f t="array" ref="M199">MAX(IF(V199:CH199&gt;0,$V$16:$CH$16))</f>
        <v>45649</v>
      </c>
      <c r="N199" s="276">
        <f>VLOOKUP(H199,Auxiliar!$B$16:$E$24,4,0)</f>
        <v>0</v>
      </c>
      <c r="O199" s="276">
        <f t="shared" ca="1" si="53"/>
        <v>0</v>
      </c>
      <c r="P199" s="275">
        <f t="shared" ca="1" si="36"/>
        <v>0</v>
      </c>
      <c r="Q199" s="284" t="s">
        <v>38</v>
      </c>
      <c r="R199" s="229"/>
      <c r="S199" s="223">
        <v>4.0999999999999996</v>
      </c>
      <c r="T199" s="223">
        <f t="shared" si="52"/>
        <v>0.5</v>
      </c>
      <c r="U199" s="223">
        <f>SUM(V199:CH199)-T199</f>
        <v>0</v>
      </c>
      <c r="V199" s="79"/>
      <c r="W199" s="79"/>
      <c r="X199" s="79"/>
      <c r="Y199" s="79"/>
      <c r="Z199" s="79"/>
      <c r="AA199" s="79"/>
      <c r="AB199" s="79"/>
      <c r="AC199" s="92"/>
      <c r="AD199" s="79"/>
      <c r="AE199" s="79"/>
      <c r="AF199" s="79"/>
      <c r="AG199" s="79"/>
      <c r="AH199" s="79"/>
      <c r="AI199" s="79"/>
      <c r="AJ199" s="79"/>
      <c r="AK199" s="79"/>
      <c r="AL199" s="79"/>
      <c r="AM199" s="79"/>
      <c r="AN199" s="79"/>
      <c r="AO199" s="79"/>
      <c r="AP199" s="79"/>
      <c r="AQ199" s="79"/>
      <c r="AR199" s="79"/>
      <c r="AS199" s="79"/>
      <c r="AT199" s="79"/>
      <c r="AU199" s="79"/>
      <c r="AV199" s="230"/>
      <c r="AW199" s="79"/>
      <c r="AX199" s="79"/>
      <c r="AY199" s="79"/>
      <c r="AZ199" s="79"/>
      <c r="BA199" s="79"/>
      <c r="BB199" s="79"/>
      <c r="BC199" s="79"/>
      <c r="BD199" s="79"/>
      <c r="BE199" s="79"/>
      <c r="BF199" s="79"/>
      <c r="BG199" s="79"/>
      <c r="BH199" s="79"/>
      <c r="BI199" s="79"/>
      <c r="BJ199" s="79"/>
      <c r="BK199" s="79"/>
      <c r="BL199" s="79"/>
      <c r="BM199" s="79">
        <v>0.5</v>
      </c>
      <c r="BN199" s="92"/>
      <c r="BO199" s="92"/>
      <c r="BP199" s="92"/>
      <c r="BQ199" s="92"/>
      <c r="BR199" s="92"/>
      <c r="BS199" s="92"/>
      <c r="BT199" s="92"/>
      <c r="BU199" s="79"/>
      <c r="BV199" s="79"/>
      <c r="BW199" s="79"/>
      <c r="BX199" s="79"/>
      <c r="BY199" s="79"/>
      <c r="BZ199" s="79"/>
      <c r="CA199" s="79"/>
      <c r="CB199" s="79"/>
      <c r="CC199" s="79"/>
      <c r="CD199" s="79"/>
      <c r="CE199" s="79"/>
      <c r="CF199" s="79"/>
      <c r="CG199" s="79"/>
      <c r="CH199" s="79"/>
    </row>
    <row r="200" spans="1:86" ht="16.2" collapsed="1">
      <c r="A200" s="30"/>
      <c r="B200" s="142" t="s">
        <v>26</v>
      </c>
      <c r="C200" s="138" t="s">
        <v>26</v>
      </c>
      <c r="D200" s="134"/>
      <c r="E200" s="262" t="s">
        <v>369</v>
      </c>
      <c r="F200" s="259" t="s">
        <v>2017</v>
      </c>
      <c r="G200" s="260">
        <f>COUNTA(G201)</f>
        <v>1</v>
      </c>
      <c r="H200" s="136"/>
      <c r="I200" s="263">
        <f>MIN(I201)</f>
        <v>45603</v>
      </c>
      <c r="J200" s="237"/>
      <c r="K200" s="238"/>
      <c r="L200" s="257">
        <f>MIN(L201)</f>
        <v>45663</v>
      </c>
      <c r="M200" s="258">
        <f>MAX(M201)</f>
        <v>45663</v>
      </c>
      <c r="N200" s="280">
        <f>N201</f>
        <v>0</v>
      </c>
      <c r="O200" s="280">
        <f ca="1">O201</f>
        <v>0</v>
      </c>
      <c r="P200" s="275">
        <f t="shared" ca="1" si="36"/>
        <v>0</v>
      </c>
      <c r="Q200" s="284" t="s">
        <v>2021</v>
      </c>
      <c r="R200" s="229"/>
      <c r="S200" s="223"/>
      <c r="T200" s="223"/>
      <c r="U200" s="223"/>
      <c r="V200" s="79"/>
      <c r="W200" s="79"/>
      <c r="X200" s="79"/>
      <c r="Y200" s="79"/>
      <c r="Z200" s="79"/>
      <c r="AA200" s="79"/>
      <c r="AB200" s="79"/>
      <c r="AC200" s="92"/>
      <c r="AD200" s="79"/>
      <c r="AE200" s="79"/>
      <c r="AF200" s="79"/>
      <c r="AG200" s="236"/>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c r="BX200" s="265"/>
      <c r="BY200" s="79"/>
      <c r="BZ200" s="79"/>
      <c r="CA200" s="79"/>
      <c r="CB200" s="79"/>
      <c r="CC200" s="79"/>
      <c r="CD200" s="79"/>
      <c r="CE200" s="79"/>
      <c r="CF200" s="79"/>
      <c r="CG200" s="79"/>
      <c r="CH200" s="79"/>
    </row>
    <row r="201" spans="1:86" ht="16.2" hidden="1" outlineLevel="1">
      <c r="A201" s="30" t="str">
        <f>E201&amp;G201</f>
        <v>lt004_protectiontyp_prtctn</v>
      </c>
      <c r="B201" s="142" t="s">
        <v>26</v>
      </c>
      <c r="C201" s="138" t="s">
        <v>26</v>
      </c>
      <c r="D201" s="252" t="s">
        <v>40</v>
      </c>
      <c r="E201" s="256" t="s">
        <v>369</v>
      </c>
      <c r="F201" s="256"/>
      <c r="G201" s="256" t="s">
        <v>437</v>
      </c>
      <c r="H201" s="254" t="str">
        <f>VLOOKUP(A201,'2. Status Detalhe Campos'!$A$7:$G$574,7,0)</f>
        <v>6. Em implementação (re-especificação)</v>
      </c>
      <c r="I201" s="239">
        <v>45603</v>
      </c>
      <c r="J201" s="237" t="s">
        <v>1955</v>
      </c>
      <c r="K201" s="238"/>
      <c r="L201" s="279">
        <f t="array" ref="L201">MIN(IF(V201:CH201&gt;0,$V$16:$CH$16))</f>
        <v>45663</v>
      </c>
      <c r="M201" s="278">
        <f t="array" ref="M201">MAX(IF(V201:CH201&gt;0,$V$16:$CH$16))</f>
        <v>45663</v>
      </c>
      <c r="N201" s="276">
        <f>VLOOKUP(H201,Auxiliar!$B$16:$E$24,4,0)</f>
        <v>0</v>
      </c>
      <c r="O201" s="276">
        <f t="shared" ref="O201" ca="1" si="54">IF(TODAY()&lt;=L201,0,MIN((TODAY()-L201)/(M201-L201+1),100%))</f>
        <v>0</v>
      </c>
      <c r="P201" s="275">
        <f t="shared" ca="1" si="36"/>
        <v>0</v>
      </c>
      <c r="Q201" s="284" t="s">
        <v>38</v>
      </c>
      <c r="R201" s="229"/>
      <c r="S201" s="232">
        <v>4.0999999999999996</v>
      </c>
      <c r="T201" s="223">
        <f>ROUND(S201/8,1)</f>
        <v>0.5</v>
      </c>
      <c r="U201" s="223">
        <f>SUM(V201:CH201)-T201</f>
        <v>0</v>
      </c>
      <c r="V201" s="79"/>
      <c r="W201" s="79"/>
      <c r="X201" s="79"/>
      <c r="Y201" s="79"/>
      <c r="Z201" s="79"/>
      <c r="AA201" s="291"/>
      <c r="AB201" s="79"/>
      <c r="AC201" s="92"/>
      <c r="AD201" s="79"/>
      <c r="AE201" s="79"/>
      <c r="AF201" s="79"/>
      <c r="AG201" s="236"/>
      <c r="AH201" s="79"/>
      <c r="AI201" s="79"/>
      <c r="AJ201" s="79"/>
      <c r="AK201" s="79"/>
      <c r="AL201" s="79"/>
      <c r="AM201" s="79"/>
      <c r="AN201" s="79"/>
      <c r="AO201" s="79"/>
      <c r="AP201" s="79"/>
      <c r="AQ201" s="79"/>
      <c r="AR201" s="79"/>
      <c r="AS201" s="79"/>
      <c r="AT201" s="79"/>
      <c r="AU201" s="79"/>
      <c r="AV201" s="230"/>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v>0.5</v>
      </c>
      <c r="BX201" s="79"/>
      <c r="BY201" s="79"/>
      <c r="BZ201" s="79"/>
      <c r="CA201" s="79"/>
      <c r="CB201" s="79"/>
      <c r="CC201" s="79"/>
      <c r="CD201" s="79"/>
      <c r="CE201" s="79"/>
      <c r="CF201" s="79"/>
      <c r="CG201" s="79"/>
      <c r="CH201" s="79"/>
    </row>
    <row r="202" spans="1:86" ht="16.2" collapsed="1">
      <c r="A202" s="30"/>
      <c r="B202" s="142" t="s">
        <v>26</v>
      </c>
      <c r="C202" s="138" t="s">
        <v>26</v>
      </c>
      <c r="D202" s="134"/>
      <c r="E202" s="262" t="s">
        <v>380</v>
      </c>
      <c r="F202" s="259" t="s">
        <v>1982</v>
      </c>
      <c r="G202" s="260">
        <f>COUNTA(G203)</f>
        <v>1</v>
      </c>
      <c r="H202" s="136"/>
      <c r="I202" s="258">
        <f>MAX(I203)</f>
        <v>45583</v>
      </c>
      <c r="J202" s="257">
        <f>MIN(J203)</f>
        <v>45589</v>
      </c>
      <c r="K202" s="257">
        <f>MIN(K203)</f>
        <v>45589</v>
      </c>
      <c r="L202" s="257">
        <f>MIN(L203)</f>
        <v>45593</v>
      </c>
      <c r="M202" s="258">
        <f>MAX(M203)</f>
        <v>45593</v>
      </c>
      <c r="N202" s="280">
        <f>N203</f>
        <v>1</v>
      </c>
      <c r="O202" s="280">
        <f ca="1">O203</f>
        <v>1</v>
      </c>
      <c r="P202" s="275">
        <f t="shared" ca="1" si="36"/>
        <v>0</v>
      </c>
      <c r="Q202" s="284" t="s">
        <v>38</v>
      </c>
      <c r="R202" s="229"/>
      <c r="S202" s="223"/>
      <c r="T202" s="223"/>
      <c r="U202" s="223"/>
      <c r="V202" s="79"/>
      <c r="W202" s="226"/>
      <c r="X202" s="79"/>
      <c r="Y202" s="265"/>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hidden="1" outlineLevel="1">
      <c r="A203" s="30" t="str">
        <f>E203&amp;G203</f>
        <v>lt002_instrumentlns_clltrlzd_clssfctn</v>
      </c>
      <c r="B203" s="142" t="s">
        <v>26</v>
      </c>
      <c r="C203" s="138" t="s">
        <v>26</v>
      </c>
      <c r="D203" s="252" t="s">
        <v>40</v>
      </c>
      <c r="E203" s="256" t="s">
        <v>380</v>
      </c>
      <c r="F203" s="256"/>
      <c r="G203" s="256" t="s">
        <v>385</v>
      </c>
      <c r="H203" s="254" t="str">
        <f>VLOOKUP(A203,'2. Status Detalhe Campos'!$A$7:$G$574,7,0)</f>
        <v>1. Concluído</v>
      </c>
      <c r="I203" s="228">
        <v>45583</v>
      </c>
      <c r="J203" s="153">
        <v>45589</v>
      </c>
      <c r="K203" s="153">
        <v>45589</v>
      </c>
      <c r="L203" s="279">
        <f t="array" ref="L203">MIN(IF(V203:CH203&gt;0,$V$16:$CH$16))</f>
        <v>45593</v>
      </c>
      <c r="M203" s="278">
        <f t="array" ref="M203">MAX(IF(V203:CH203&gt;0,$V$16:$CH$16))</f>
        <v>45593</v>
      </c>
      <c r="N203" s="276">
        <f>VLOOKUP(H203,Auxiliar!$B$16:$E$24,4,0)</f>
        <v>1</v>
      </c>
      <c r="O203" s="276">
        <f t="shared" ref="O203" ca="1" si="55">IF(TODAY()&lt;=L203,0,MIN((TODAY()-L203)/(M203-L203+1),100%))</f>
        <v>1</v>
      </c>
      <c r="P203" s="275">
        <f t="shared" ca="1" si="36"/>
        <v>0</v>
      </c>
      <c r="Q203" s="284" t="s">
        <v>38</v>
      </c>
      <c r="R203" s="229"/>
      <c r="S203" s="223">
        <v>4.0999999999999996</v>
      </c>
      <c r="T203" s="223">
        <f>ROUND(S203/8,1)</f>
        <v>0.5</v>
      </c>
      <c r="U203" s="223">
        <f>SUM(V203:CH203)-T203</f>
        <v>0</v>
      </c>
      <c r="V203" s="79"/>
      <c r="W203" s="226"/>
      <c r="X203" s="79"/>
      <c r="Y203" s="79">
        <v>0.5</v>
      </c>
      <c r="Z203" s="79"/>
      <c r="AA203" s="79"/>
      <c r="AB203" s="79"/>
      <c r="AC203" s="92"/>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collapsed="1">
      <c r="A204" s="30"/>
      <c r="B204" s="142" t="s">
        <v>26</v>
      </c>
      <c r="C204" s="138" t="s">
        <v>26</v>
      </c>
      <c r="D204" s="134"/>
      <c r="E204" s="262" t="s">
        <v>380</v>
      </c>
      <c r="F204" s="259" t="s">
        <v>2003</v>
      </c>
      <c r="G204" s="260">
        <f>COUNTA(G205:G206)</f>
        <v>2</v>
      </c>
      <c r="H204" s="136"/>
      <c r="I204" s="258">
        <f>MAX(I205:I206)</f>
        <v>45595</v>
      </c>
      <c r="J204" s="257">
        <f>MIN(J205:J206)</f>
        <v>45611</v>
      </c>
      <c r="K204" s="257"/>
      <c r="L204" s="257">
        <f>MIN(L205:L206)</f>
        <v>45614</v>
      </c>
      <c r="M204" s="258">
        <f>MAX(M205:M206)</f>
        <v>45621</v>
      </c>
      <c r="N204" s="280">
        <f>SUMPRODUCT(N205:N206,T205:T206)/SUM(T205:T206)</f>
        <v>0.25</v>
      </c>
      <c r="O204" s="280">
        <f ca="1">SUMPRODUCT(O205:O206,T205:T206)/SUM(T205:T206)</f>
        <v>0.5</v>
      </c>
      <c r="P204" s="275">
        <f t="shared" ca="1" si="36"/>
        <v>-0.25</v>
      </c>
      <c r="Q204" s="284" t="s">
        <v>38</v>
      </c>
      <c r="R204" s="229"/>
      <c r="S204" s="223"/>
      <c r="T204" s="223"/>
      <c r="U204" s="223"/>
      <c r="V204" s="79"/>
      <c r="W204" s="79"/>
      <c r="X204" s="79"/>
      <c r="Y204" s="79"/>
      <c r="Z204" s="79"/>
      <c r="AA204" s="79"/>
      <c r="AB204" s="79"/>
      <c r="AC204" s="92"/>
      <c r="AD204" s="79"/>
      <c r="AE204" s="79"/>
      <c r="AF204" s="79"/>
      <c r="AG204" s="79"/>
      <c r="AH204" s="79"/>
      <c r="AI204" s="79"/>
      <c r="AJ204" s="79"/>
      <c r="AK204" s="79"/>
      <c r="AL204" s="79"/>
      <c r="AM204" s="226"/>
      <c r="AN204" s="79"/>
      <c r="AO204" s="79"/>
      <c r="AP204" s="79"/>
      <c r="AQ204" s="79"/>
      <c r="AR204" s="79"/>
      <c r="AS204" s="79"/>
      <c r="AT204" s="79"/>
      <c r="AU204" s="79"/>
      <c r="AV204" s="79"/>
      <c r="AW204" s="265"/>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 t="shared" ref="A205:A215" si="56">E205&amp;G205</f>
        <v>lt002_instrumentrsk_mtgtd_cct</v>
      </c>
      <c r="B205" s="142" t="s">
        <v>26</v>
      </c>
      <c r="C205" s="138" t="s">
        <v>26</v>
      </c>
      <c r="D205" s="252" t="s">
        <v>40</v>
      </c>
      <c r="E205" s="256" t="s">
        <v>380</v>
      </c>
      <c r="F205" s="256"/>
      <c r="G205" s="256" t="s">
        <v>381</v>
      </c>
      <c r="H205" s="254" t="str">
        <f>VLOOKUP(A205,'2. Status Detalhe Campos'!$A$7:$G$574,7,0)</f>
        <v>2.1 Em Teste</v>
      </c>
      <c r="I205" s="153">
        <v>45595</v>
      </c>
      <c r="J205" s="234">
        <v>45611</v>
      </c>
      <c r="K205" s="228"/>
      <c r="L205" s="279">
        <f t="array" ref="L205">MIN(IF(V205:CH205&gt;0,$V$16:$CH$16))</f>
        <v>45621</v>
      </c>
      <c r="M205" s="278">
        <f t="array" ref="M205">MAX(IF(V205:CH205&gt;0,$V$16:$CH$16))</f>
        <v>45621</v>
      </c>
      <c r="N205" s="276">
        <f>VLOOKUP(H205,Auxiliar!$B$16:$E$24,4,0)</f>
        <v>0.25</v>
      </c>
      <c r="O205" s="276">
        <f t="shared" ref="O205:O206" ca="1" si="57">IF(TODAY()&lt;=L205,0,MIN((TODAY()-L205)/(M205-L205+1),100%))</f>
        <v>0</v>
      </c>
      <c r="P205" s="275">
        <f t="shared" ca="1" si="36"/>
        <v>0.25</v>
      </c>
      <c r="Q205" s="284" t="s">
        <v>38</v>
      </c>
      <c r="R205" s="229"/>
      <c r="S205" s="223">
        <v>4.0999999999999996</v>
      </c>
      <c r="T205" s="223">
        <f t="shared" si="42"/>
        <v>0.5</v>
      </c>
      <c r="U205" s="223">
        <f>SUM(V205:CH205)-T205</f>
        <v>0</v>
      </c>
      <c r="V205" s="79"/>
      <c r="W205" s="79"/>
      <c r="X205" s="79"/>
      <c r="Y205" s="79"/>
      <c r="Z205" s="79"/>
      <c r="AA205" s="236"/>
      <c r="AB205" s="79"/>
      <c r="AC205" s="92"/>
      <c r="AD205" s="79"/>
      <c r="AE205" s="79"/>
      <c r="AF205" s="79"/>
      <c r="AG205" s="79"/>
      <c r="AH205" s="79"/>
      <c r="AI205" s="79"/>
      <c r="AJ205" s="79"/>
      <c r="AK205" s="79"/>
      <c r="AL205" s="79"/>
      <c r="AM205" s="226"/>
      <c r="AN205" s="79"/>
      <c r="AO205" s="79"/>
      <c r="AP205" s="79"/>
      <c r="AQ205" s="79"/>
      <c r="AR205" s="79"/>
      <c r="AS205" s="79">
        <v>0.5</v>
      </c>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hidden="1" outlineLevel="1">
      <c r="A206" s="30" t="str">
        <f>E206&amp;G206</f>
        <v>lt002_instrumentsstnbl_ctgry_txnmy</v>
      </c>
      <c r="B206" s="142" t="s">
        <v>26</v>
      </c>
      <c r="C206" s="138" t="s">
        <v>26</v>
      </c>
      <c r="D206" s="252" t="s">
        <v>40</v>
      </c>
      <c r="E206" s="256" t="s">
        <v>380</v>
      </c>
      <c r="F206" s="256"/>
      <c r="G206" s="256" t="s">
        <v>389</v>
      </c>
      <c r="H206" s="254" t="str">
        <f>VLOOKUP(A206,'2. Status Detalhe Campos'!$A$7:$G$574,7,0)</f>
        <v>2.1 Em Teste</v>
      </c>
      <c r="I206" s="153">
        <v>45590</v>
      </c>
      <c r="J206" s="234">
        <v>45611</v>
      </c>
      <c r="K206" s="228"/>
      <c r="L206" s="279">
        <f t="array" ref="L206">MIN(IF(V206:CH206&gt;0,$V$16:$CH$16))</f>
        <v>45614</v>
      </c>
      <c r="M206" s="278">
        <f t="array" ref="M206">MAX(IF(V206:CH206&gt;0,$V$16:$CH$16))</f>
        <v>45614</v>
      </c>
      <c r="N206" s="276">
        <f>VLOOKUP(H206,Auxiliar!$B$16:$E$24,4,0)</f>
        <v>0.25</v>
      </c>
      <c r="O206" s="276">
        <f t="shared" ca="1" si="57"/>
        <v>1</v>
      </c>
      <c r="P206" s="275">
        <f t="shared" ca="1" si="36"/>
        <v>-0.75</v>
      </c>
      <c r="Q206" s="284" t="s">
        <v>38</v>
      </c>
      <c r="R206" s="229"/>
      <c r="S206" s="223">
        <v>4.0999999999999996</v>
      </c>
      <c r="T206" s="223">
        <f>ROUND(S206/8,1)</f>
        <v>0.5</v>
      </c>
      <c r="U206" s="223">
        <f>SUM(V206:CH206)-T206</f>
        <v>0</v>
      </c>
      <c r="V206" s="79"/>
      <c r="W206" s="79"/>
      <c r="X206" s="291"/>
      <c r="Y206" s="236"/>
      <c r="Z206" s="79"/>
      <c r="AA206" s="236"/>
      <c r="AB206" s="79"/>
      <c r="AC206" s="92"/>
      <c r="AD206" s="79"/>
      <c r="AE206" s="79"/>
      <c r="AF206" s="79"/>
      <c r="AG206" s="79"/>
      <c r="AH206" s="79"/>
      <c r="AI206" s="79"/>
      <c r="AJ206" s="79"/>
      <c r="AK206" s="79"/>
      <c r="AL206" s="79"/>
      <c r="AM206" s="226"/>
      <c r="AN206" s="79">
        <v>0.5</v>
      </c>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collapsed="1">
      <c r="A207" s="30"/>
      <c r="B207" s="142" t="s">
        <v>26</v>
      </c>
      <c r="C207" s="138" t="s">
        <v>26</v>
      </c>
      <c r="D207" s="134"/>
      <c r="E207" s="262" t="s">
        <v>380</v>
      </c>
      <c r="F207" s="259" t="s">
        <v>2006</v>
      </c>
      <c r="G207" s="260">
        <f>COUNTA(G208:G210)</f>
        <v>3</v>
      </c>
      <c r="H207" s="136"/>
      <c r="I207" s="263">
        <f>MAX(I208:I210)</f>
        <v>45603</v>
      </c>
      <c r="J207" s="261">
        <f>MIN(J208:J210)</f>
        <v>45611</v>
      </c>
      <c r="K207" s="261"/>
      <c r="L207" s="258">
        <f>MIN(L208:L210)</f>
        <v>45642</v>
      </c>
      <c r="M207" s="258">
        <f>MAX(M208:M210)</f>
        <v>45643</v>
      </c>
      <c r="N207" s="280">
        <f>SUMPRODUCT(N208:N210,T208:T210)/SUM(T208:T210)</f>
        <v>0.25</v>
      </c>
      <c r="O207" s="280">
        <f ca="1">SUMPRODUCT(O208:O210,T208:T210)/SUM(T208:T210)</f>
        <v>0</v>
      </c>
      <c r="P207" s="275">
        <f t="shared" ca="1" si="36"/>
        <v>0.25</v>
      </c>
      <c r="Q207" s="284" t="s">
        <v>2022</v>
      </c>
      <c r="R207" s="229"/>
      <c r="S207" s="223"/>
      <c r="T207" s="223"/>
      <c r="U207" s="223"/>
      <c r="V207" s="79"/>
      <c r="W207" s="79"/>
      <c r="X207" s="79"/>
      <c r="Y207" s="291"/>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lt002_instrumentmthd_usd_instrmnt_scp_1</v>
      </c>
      <c r="B208" s="142" t="s">
        <v>26</v>
      </c>
      <c r="C208" s="138" t="s">
        <v>26</v>
      </c>
      <c r="D208" s="252" t="s">
        <v>40</v>
      </c>
      <c r="E208" s="256" t="s">
        <v>380</v>
      </c>
      <c r="F208" s="256"/>
      <c r="G208" s="256" t="s">
        <v>386</v>
      </c>
      <c r="H208" s="254" t="str">
        <f>VLOOKUP(A208,'2. Status Detalhe Campos'!$A$7:$G$574,7,0)</f>
        <v>2.1 Em Teste</v>
      </c>
      <c r="I208" s="239">
        <v>45603</v>
      </c>
      <c r="J208" s="237">
        <v>45611</v>
      </c>
      <c r="K208" s="238"/>
      <c r="L208" s="279">
        <f t="array" ref="L208">MIN(IF(V208:CH208&gt;0,$V$16:$CH$16))</f>
        <v>45642</v>
      </c>
      <c r="M208" s="278">
        <f t="array" ref="M208">MAX(IF(V208:CH208&gt;0,$V$16:$CH$16))</f>
        <v>45642</v>
      </c>
      <c r="N208" s="276">
        <f>VLOOKUP(H208,Auxiliar!$B$16:$E$24,4,0)</f>
        <v>0.25</v>
      </c>
      <c r="O208" s="276">
        <f t="shared" ref="O208:O210" ca="1" si="58">IF(TODAY()&lt;=L208,0,MIN((TODAY()-L208)/(M208-L208+1),100%))</f>
        <v>0</v>
      </c>
      <c r="P208" s="275">
        <f t="shared" ca="1" si="36"/>
        <v>0.25</v>
      </c>
      <c r="Q208" s="275"/>
      <c r="R208" s="229"/>
      <c r="S208" s="223">
        <v>4.0999999999999996</v>
      </c>
      <c r="T208" s="223">
        <f>ROUND(S208/8,1)</f>
        <v>0.5</v>
      </c>
      <c r="U208" s="223">
        <f>SUM(V208:CH208)-T208</f>
        <v>0</v>
      </c>
      <c r="V208" s="79"/>
      <c r="W208" s="79"/>
      <c r="X208" s="79"/>
      <c r="Y208" s="291"/>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v>0.5</v>
      </c>
      <c r="BI208" s="79"/>
      <c r="BJ208" s="79"/>
      <c r="BK208" s="79"/>
      <c r="BL208" s="265"/>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lt002_instrumentmthd_usd_instrmnt_scp_2</v>
      </c>
      <c r="B209" s="142" t="s">
        <v>26</v>
      </c>
      <c r="C209" s="138" t="s">
        <v>26</v>
      </c>
      <c r="D209" s="252" t="s">
        <v>40</v>
      </c>
      <c r="E209" s="256" t="s">
        <v>380</v>
      </c>
      <c r="F209" s="256"/>
      <c r="G209" s="256" t="s">
        <v>387</v>
      </c>
      <c r="H209" s="254" t="str">
        <f>VLOOKUP(A209,'2. Status Detalhe Campos'!$A$7:$G$574,7,0)</f>
        <v>2.1 Em Teste</v>
      </c>
      <c r="I209" s="239">
        <v>45603</v>
      </c>
      <c r="J209" s="237">
        <v>45611</v>
      </c>
      <c r="K209" s="238"/>
      <c r="L209" s="279">
        <f t="array" ref="L209">MIN(IF(V209:CH209&gt;0,$V$16:$CH$16))</f>
        <v>45643</v>
      </c>
      <c r="M209" s="278">
        <f t="array" ref="M209">MAX(IF(V209:CH209&gt;0,$V$16:$CH$16))</f>
        <v>45643</v>
      </c>
      <c r="N209" s="276">
        <f>VLOOKUP(H209,Auxiliar!$B$16:$E$24,4,0)</f>
        <v>0.25</v>
      </c>
      <c r="O209" s="276">
        <f t="shared" ca="1" si="58"/>
        <v>0</v>
      </c>
      <c r="P209" s="275">
        <f t="shared" ca="1" si="36"/>
        <v>0.25</v>
      </c>
      <c r="Q209" s="275"/>
      <c r="R209" s="229"/>
      <c r="S209" s="223">
        <v>4.0999999999999996</v>
      </c>
      <c r="T209" s="223">
        <f>ROUND(S209/8,1)</f>
        <v>0.5</v>
      </c>
      <c r="U209" s="223">
        <f>SUM(V209:CH209)-T209</f>
        <v>0</v>
      </c>
      <c r="V209" s="79"/>
      <c r="W209" s="79"/>
      <c r="X209" s="79"/>
      <c r="Y209" s="291"/>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hidden="1" outlineLevel="1">
      <c r="A210" s="30" t="str">
        <f>E210&amp;G210</f>
        <v>lt002_instrumentmthd_usd_instrmnt_scp_3</v>
      </c>
      <c r="B210" s="142" t="s">
        <v>26</v>
      </c>
      <c r="C210" s="138" t="s">
        <v>26</v>
      </c>
      <c r="D210" s="252" t="s">
        <v>40</v>
      </c>
      <c r="E210" s="256" t="s">
        <v>380</v>
      </c>
      <c r="F210" s="256"/>
      <c r="G210" s="256" t="s">
        <v>388</v>
      </c>
      <c r="H210" s="254" t="str">
        <f>VLOOKUP(A210,'2. Status Detalhe Campos'!$A$7:$G$574,7,0)</f>
        <v>2.1 Em Teste</v>
      </c>
      <c r="I210" s="239">
        <v>45603</v>
      </c>
      <c r="J210" s="237">
        <v>45611</v>
      </c>
      <c r="K210" s="238"/>
      <c r="L210" s="279">
        <f t="array" ref="L210">MIN(IF(V210:CH210&gt;0,$V$16:$CH$16))</f>
        <v>45643</v>
      </c>
      <c r="M210" s="278">
        <f t="array" ref="M210">MAX(IF(V210:CH210&gt;0,$V$16:$CH$16))</f>
        <v>45643</v>
      </c>
      <c r="N210" s="276">
        <f>VLOOKUP(H210,Auxiliar!$B$16:$E$24,4,0)</f>
        <v>0.25</v>
      </c>
      <c r="O210" s="276">
        <f t="shared" ca="1" si="58"/>
        <v>0</v>
      </c>
      <c r="P210" s="275">
        <f t="shared" ca="1" si="36"/>
        <v>0.25</v>
      </c>
      <c r="Q210" s="275"/>
      <c r="R210" s="229"/>
      <c r="S210" s="223">
        <v>4.0999999999999996</v>
      </c>
      <c r="T210" s="223">
        <f>ROUND(S210/8,1)</f>
        <v>0.5</v>
      </c>
      <c r="U210" s="223">
        <f>SUM(V210:CH210)-T210</f>
        <v>0</v>
      </c>
      <c r="V210" s="79"/>
      <c r="W210" s="79"/>
      <c r="X210" s="79"/>
      <c r="Y210" s="291"/>
      <c r="Z210" s="79"/>
      <c r="AA210" s="236"/>
      <c r="AB210" s="79"/>
      <c r="AC210" s="92"/>
      <c r="AD210" s="79"/>
      <c r="AE210" s="79"/>
      <c r="AF210" s="79"/>
      <c r="AG210" s="236"/>
      <c r="AH210" s="79"/>
      <c r="AI210" s="79"/>
      <c r="AJ210" s="79"/>
      <c r="AK210" s="79"/>
      <c r="AL210" s="79"/>
      <c r="AM210" s="226"/>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v>0.5</v>
      </c>
      <c r="BJ210" s="79"/>
      <c r="BK210" s="79"/>
      <c r="BL210" s="79"/>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collapsed="1">
      <c r="A211" s="30"/>
      <c r="B211" s="142" t="s">
        <v>26</v>
      </c>
      <c r="C211" s="138" t="s">
        <v>26</v>
      </c>
      <c r="D211" s="134"/>
      <c r="E211" s="262" t="s">
        <v>380</v>
      </c>
      <c r="F211" s="259" t="s">
        <v>2004</v>
      </c>
      <c r="G211" s="260">
        <f>COUNTA(G212:G215)</f>
        <v>4</v>
      </c>
      <c r="H211" s="136"/>
      <c r="I211" s="258">
        <f>MAX(I212)</f>
        <v>45595</v>
      </c>
      <c r="J211" s="257">
        <f>MIN(J212)</f>
        <v>45624</v>
      </c>
      <c r="K211" s="257"/>
      <c r="L211" s="257">
        <f>MIN(L212)</f>
        <v>45645</v>
      </c>
      <c r="M211" s="258">
        <f>MAX(M212)</f>
        <v>45645</v>
      </c>
      <c r="N211" s="280">
        <f>SUMPRODUCT(N212:N215,T212:T215)/SUM(T212:T215)</f>
        <v>0.2</v>
      </c>
      <c r="O211" s="280">
        <f ca="1">SUMPRODUCT(O212:O215,T212:T215)/SUM(T212:T215)</f>
        <v>0.8</v>
      </c>
      <c r="P211" s="275">
        <f t="shared" ref="P211:P233" ca="1" si="59">N211-O211</f>
        <v>-0.60000000000000009</v>
      </c>
      <c r="Q211" s="284" t="s">
        <v>38</v>
      </c>
      <c r="R211" s="229"/>
      <c r="S211" s="223"/>
      <c r="T211" s="223"/>
      <c r="U211" s="223"/>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265"/>
      <c r="AS211" s="79"/>
      <c r="AT211" s="79"/>
      <c r="AU211" s="79"/>
      <c r="AV211" s="230"/>
      <c r="AW211" s="79"/>
      <c r="AX211" s="79"/>
      <c r="AY211" s="79"/>
      <c r="AZ211" s="79"/>
      <c r="BA211" s="79"/>
      <c r="BB211" s="79"/>
      <c r="BC211" s="79"/>
      <c r="BD211" s="79"/>
      <c r="BE211" s="79"/>
      <c r="BF211" s="79"/>
      <c r="BG211" s="79"/>
      <c r="BH211" s="79"/>
      <c r="BI211" s="79"/>
      <c r="BJ211" s="79"/>
      <c r="BK211" s="79"/>
      <c r="BL211" s="265"/>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E212&amp;G212</f>
        <v>lt002_instrumentrsk_mtgtd_ccp</v>
      </c>
      <c r="B212" s="142" t="s">
        <v>26</v>
      </c>
      <c r="C212" s="138" t="s">
        <v>26</v>
      </c>
      <c r="D212" s="252" t="s">
        <v>40</v>
      </c>
      <c r="E212" s="256" t="s">
        <v>380</v>
      </c>
      <c r="F212" s="256"/>
      <c r="G212" s="256" t="s">
        <v>382</v>
      </c>
      <c r="H212" s="254" t="str">
        <f>VLOOKUP(A212,'2. Status Detalhe Campos'!$A$7:$G$574,7,0)</f>
        <v>6. Em implementação (re-especificação)</v>
      </c>
      <c r="I212" s="153">
        <v>45595</v>
      </c>
      <c r="J212" s="234">
        <v>45624</v>
      </c>
      <c r="K212" s="228"/>
      <c r="L212" s="279">
        <f t="array" ref="L212">MIN(IF(V212:CH212&gt;0,$V$16:$CH$16))</f>
        <v>45645</v>
      </c>
      <c r="M212" s="278">
        <f t="array" ref="M212">MAX(IF(V212:CH212&gt;0,$V$16:$CH$16))</f>
        <v>45645</v>
      </c>
      <c r="N212" s="276">
        <f>VLOOKUP(H212,Auxiliar!$B$16:$E$24,4,0)</f>
        <v>0</v>
      </c>
      <c r="O212" s="276">
        <f t="shared" ref="O212:O215" ca="1" si="60">IF(TODAY()&lt;=L212,0,MIN((TODAY()-L212)/(M212-L212+1),100%))</f>
        <v>0</v>
      </c>
      <c r="P212" s="275">
        <f t="shared" ca="1" si="59"/>
        <v>0</v>
      </c>
      <c r="Q212" s="275"/>
      <c r="R212" s="229"/>
      <c r="S212" s="223">
        <v>4.0999999999999996</v>
      </c>
      <c r="T212" s="223">
        <f>ROUND(S212/8,1)</f>
        <v>0.5</v>
      </c>
      <c r="U212" s="223">
        <f>SUM(V212:CH212)-T212</f>
        <v>0</v>
      </c>
      <c r="V212" s="79"/>
      <c r="W212" s="79"/>
      <c r="X212" s="79"/>
      <c r="Y212" s="79"/>
      <c r="Z212" s="79"/>
      <c r="AA212" s="236"/>
      <c r="AB212" s="79"/>
      <c r="AC212" s="92"/>
      <c r="AD212" s="79"/>
      <c r="AE212" s="79"/>
      <c r="AF212" s="79"/>
      <c r="AG212" s="79"/>
      <c r="AH212" s="79"/>
      <c r="AI212" s="79"/>
      <c r="AJ212" s="79"/>
      <c r="AK212" s="79"/>
      <c r="AL212" s="79"/>
      <c r="AM212" s="79"/>
      <c r="AN212" s="79"/>
      <c r="AO212" s="79"/>
      <c r="AP212" s="79"/>
      <c r="AQ212" s="79"/>
      <c r="AR212" s="79"/>
      <c r="AS212" s="79"/>
      <c r="AT212" s="79"/>
      <c r="AU212" s="79"/>
      <c r="AV212" s="230"/>
      <c r="AW212" s="79"/>
      <c r="AX212" s="79"/>
      <c r="AY212" s="79"/>
      <c r="AZ212" s="79"/>
      <c r="BA212" s="79"/>
      <c r="BB212" s="79"/>
      <c r="BC212" s="79"/>
      <c r="BD212" s="79"/>
      <c r="BE212" s="79"/>
      <c r="BF212" s="79"/>
      <c r="BG212" s="79"/>
      <c r="BH212" s="79"/>
      <c r="BI212" s="79"/>
      <c r="BJ212" s="79"/>
      <c r="BK212" s="79">
        <v>0.5</v>
      </c>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6"/>
        <v>lt002_instrumentgrss_intrst_incm</v>
      </c>
      <c r="B213" s="142" t="s">
        <v>26</v>
      </c>
      <c r="C213" s="138" t="s">
        <v>26</v>
      </c>
      <c r="D213" s="252" t="s">
        <v>40</v>
      </c>
      <c r="E213" s="256" t="s">
        <v>380</v>
      </c>
      <c r="F213" s="256"/>
      <c r="G213" s="256" t="s">
        <v>421</v>
      </c>
      <c r="H213" s="254" t="str">
        <f>VLOOKUP(A213,'2. Status Detalhe Campos'!$A$7:$G$574,7,0)</f>
        <v>2.1 Em Teste</v>
      </c>
      <c r="I213" s="153" t="s">
        <v>38</v>
      </c>
      <c r="J213" s="153" t="s">
        <v>38</v>
      </c>
      <c r="K213" s="228"/>
      <c r="L213" s="279">
        <f t="array" ref="L213">MIN(IF(V213:CH213&gt;0,$V$16:$CH$16))</f>
        <v>45609</v>
      </c>
      <c r="M213" s="278">
        <f t="array" ref="M213">MAX(IF(V213:CH213&gt;0,$V$16:$CH$16))</f>
        <v>45610</v>
      </c>
      <c r="N213" s="276">
        <f>VLOOKUP(H213,Auxiliar!$B$16:$E$24,4,0)</f>
        <v>0.25</v>
      </c>
      <c r="O213" s="276">
        <f t="shared" ca="1" si="60"/>
        <v>1</v>
      </c>
      <c r="P213" s="275">
        <f t="shared" ca="1" si="59"/>
        <v>-0.75</v>
      </c>
      <c r="Q213" s="275"/>
      <c r="R213" s="229"/>
      <c r="S213" s="240">
        <v>8</v>
      </c>
      <c r="T213" s="223">
        <f>ROUND(S213/8,1)</f>
        <v>1</v>
      </c>
      <c r="U213" s="223">
        <f>SUM(V213:CH213)-T213</f>
        <v>0</v>
      </c>
      <c r="V213" s="79"/>
      <c r="W213" s="79"/>
      <c r="X213" s="79"/>
      <c r="Y213" s="79"/>
      <c r="Z213" s="79"/>
      <c r="AA213" s="79"/>
      <c r="AB213" s="79"/>
      <c r="AC213" s="92"/>
      <c r="AD213" s="79"/>
      <c r="AE213" s="79"/>
      <c r="AF213" s="79"/>
      <c r="AG213" s="79"/>
      <c r="AH213" s="79"/>
      <c r="AI213" s="79"/>
      <c r="AJ213" s="79"/>
      <c r="AK213" s="79">
        <v>0.5</v>
      </c>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6"/>
        <v>lt002_instrumentgrss_cmmssn_incm</v>
      </c>
      <c r="B214" s="142" t="s">
        <v>26</v>
      </c>
      <c r="C214" s="138" t="s">
        <v>26</v>
      </c>
      <c r="D214" s="252" t="s">
        <v>40</v>
      </c>
      <c r="E214" s="256" t="s">
        <v>380</v>
      </c>
      <c r="F214" s="256"/>
      <c r="G214" s="256" t="s">
        <v>422</v>
      </c>
      <c r="H214" s="254" t="str">
        <f>VLOOKUP(A214,'2. Status Detalhe Campos'!$A$7:$G$574,7,0)</f>
        <v>2.1 Em Teste</v>
      </c>
      <c r="I214" s="153" t="s">
        <v>38</v>
      </c>
      <c r="J214" s="153" t="s">
        <v>38</v>
      </c>
      <c r="K214" s="228"/>
      <c r="L214" s="279">
        <f t="array" ref="L214">MIN(IF(V214:CH214&gt;0,$V$16:$CH$16))</f>
        <v>45610</v>
      </c>
      <c r="M214" s="278">
        <f t="array" ref="M214">MAX(IF(V214:CH214&gt;0,$V$16:$CH$16))</f>
        <v>45610</v>
      </c>
      <c r="N214" s="276">
        <f>VLOOKUP(H214,Auxiliar!$B$16:$E$24,4,0)</f>
        <v>0.25</v>
      </c>
      <c r="O214" s="276">
        <f t="shared" ca="1" si="60"/>
        <v>1</v>
      </c>
      <c r="P214" s="275">
        <f t="shared" ca="1" si="59"/>
        <v>-0.75</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v>0.5</v>
      </c>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hidden="1" outlineLevel="1">
      <c r="A215" s="30" t="str">
        <f t="shared" si="56"/>
        <v>lt002_instrumentgrss_cmmssn_incm_off_blnc</v>
      </c>
      <c r="B215" s="142" t="s">
        <v>26</v>
      </c>
      <c r="C215" s="138" t="s">
        <v>26</v>
      </c>
      <c r="D215" s="252" t="s">
        <v>40</v>
      </c>
      <c r="E215" s="256" t="s">
        <v>380</v>
      </c>
      <c r="F215" s="256"/>
      <c r="G215" s="256" t="s">
        <v>423</v>
      </c>
      <c r="H215" s="254" t="str">
        <f>VLOOKUP(A215,'2. Status Detalhe Campos'!$A$7:$G$574,7,0)</f>
        <v>2.1 Em Teste</v>
      </c>
      <c r="I215" s="153" t="s">
        <v>38</v>
      </c>
      <c r="J215" s="153" t="s">
        <v>38</v>
      </c>
      <c r="K215" s="228"/>
      <c r="L215" s="279">
        <f t="array" ref="L215">MIN(IF(V215:CH215&gt;0,$V$16:$CH$16))</f>
        <v>45611</v>
      </c>
      <c r="M215" s="278">
        <f t="array" ref="M215">MAX(IF(V215:CH215&gt;0,$V$16:$CH$16))</f>
        <v>45611</v>
      </c>
      <c r="N215" s="276">
        <f>VLOOKUP(H215,Auxiliar!$B$16:$E$24,4,0)</f>
        <v>0.25</v>
      </c>
      <c r="O215" s="276">
        <f t="shared" ca="1" si="60"/>
        <v>1</v>
      </c>
      <c r="P215" s="275">
        <f t="shared" ca="1" si="59"/>
        <v>-0.75</v>
      </c>
      <c r="Q215" s="275"/>
      <c r="R215" s="229"/>
      <c r="S215" s="240">
        <v>4</v>
      </c>
      <c r="T215" s="223">
        <f>ROUND(S215/8,1)</f>
        <v>0.5</v>
      </c>
      <c r="U215" s="223">
        <f>SUM(V215:CH215)-T215</f>
        <v>0</v>
      </c>
      <c r="V215" s="79"/>
      <c r="W215" s="79"/>
      <c r="X215" s="79"/>
      <c r="Y215" s="79"/>
      <c r="Z215" s="79"/>
      <c r="AA215" s="79"/>
      <c r="AB215" s="79"/>
      <c r="AC215" s="92"/>
      <c r="AD215" s="79"/>
      <c r="AE215" s="79"/>
      <c r="AF215" s="79"/>
      <c r="AG215" s="79"/>
      <c r="AH215" s="79"/>
      <c r="AI215" s="79"/>
      <c r="AJ215" s="79"/>
      <c r="AK215" s="79"/>
      <c r="AL215" s="79"/>
      <c r="AM215" s="79">
        <v>0.5</v>
      </c>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collapsed="1">
      <c r="A216" s="30"/>
      <c r="B216" s="142" t="s">
        <v>26</v>
      </c>
      <c r="C216" s="138" t="s">
        <v>26</v>
      </c>
      <c r="D216" s="134"/>
      <c r="E216" s="262" t="s">
        <v>1959</v>
      </c>
      <c r="F216" s="259" t="s">
        <v>2007</v>
      </c>
      <c r="G216" s="260">
        <f>COUNTA(G217:G226)</f>
        <v>10</v>
      </c>
      <c r="H216" s="136"/>
      <c r="I216" s="263">
        <f>MAX(I217:I226)</f>
        <v>45603</v>
      </c>
      <c r="J216" s="261">
        <f>MIN(J217:J226)</f>
        <v>45611</v>
      </c>
      <c r="K216" s="238"/>
      <c r="L216" s="258">
        <f>MIN(L217:L226)</f>
        <v>45636</v>
      </c>
      <c r="M216" s="258">
        <f>MAX(M217:M226)</f>
        <v>45642</v>
      </c>
      <c r="N216" s="280">
        <f>SUMPRODUCT(N217:N226,T217:T226)/SUM(T217:T226)</f>
        <v>0.25</v>
      </c>
      <c r="O216" s="280">
        <f ca="1">SUMPRODUCT(O217:O226,T217:T226)/SUM(T217:T226)</f>
        <v>0</v>
      </c>
      <c r="P216" s="275">
        <f t="shared" ca="1" si="59"/>
        <v>0.25</v>
      </c>
      <c r="Q216" s="284" t="s">
        <v>2022</v>
      </c>
      <c r="R216" s="229"/>
      <c r="S216" s="223"/>
      <c r="T216" s="223"/>
      <c r="U216" s="223"/>
      <c r="V216" s="79"/>
      <c r="W216" s="79"/>
      <c r="X216" s="79"/>
      <c r="Y216" s="236"/>
      <c r="Z216" s="79"/>
      <c r="AA216" s="79"/>
      <c r="AB216" s="79"/>
      <c r="AC216" s="92"/>
      <c r="AD216" s="79"/>
      <c r="AE216" s="79"/>
      <c r="AF216" s="79"/>
      <c r="AG216" s="236"/>
      <c r="AH216" s="79"/>
      <c r="AI216" s="79"/>
      <c r="AJ216" s="79"/>
      <c r="AK216" s="79"/>
      <c r="AL216" s="79"/>
      <c r="AM216" s="226"/>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265"/>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ref="A217:A226" si="61">E217&amp;G217</f>
        <v>lt827_mthd_usd_instrmntambito</v>
      </c>
      <c r="B217" s="142" t="s">
        <v>26</v>
      </c>
      <c r="C217" s="138" t="s">
        <v>26</v>
      </c>
      <c r="D217" s="252" t="s">
        <v>40</v>
      </c>
      <c r="E217" s="256" t="s">
        <v>1959</v>
      </c>
      <c r="F217" s="256"/>
      <c r="G217" s="256" t="s">
        <v>391</v>
      </c>
      <c r="H217" s="254" t="str">
        <f>VLOOKUP(A217,'2. Status Detalhe Campos'!$A$7:$G$574,7,0)</f>
        <v>2.1 Em Teste</v>
      </c>
      <c r="I217" s="239">
        <v>45603</v>
      </c>
      <c r="J217" s="237">
        <v>45611</v>
      </c>
      <c r="K217" s="238"/>
      <c r="L217" s="279">
        <f t="array" ref="L217">MIN(IF(V217:CH217&gt;0,$V$16:$CH$16))</f>
        <v>45636</v>
      </c>
      <c r="M217" s="278">
        <f t="array" ref="M217">MAX(IF(V217:CH217&gt;0,$V$16:$CH$16))</f>
        <v>45636</v>
      </c>
      <c r="N217" s="276">
        <f>VLOOKUP(H217,Auxiliar!$B$16:$E$24,4,0)</f>
        <v>0.25</v>
      </c>
      <c r="O217" s="276">
        <f t="shared" ref="O217:O226" ca="1" si="62">IF(TODAY()&lt;=L217,0,MIN((TODAY()-L217)/(M217-L217+1),100%))</f>
        <v>0</v>
      </c>
      <c r="P217" s="275">
        <f t="shared" ca="1" si="59"/>
        <v>0.25</v>
      </c>
      <c r="Q217" s="284" t="s">
        <v>38</v>
      </c>
      <c r="R217" s="229"/>
      <c r="S217" s="223">
        <v>4.0999999999999996</v>
      </c>
      <c r="T217" s="223">
        <f t="shared" si="42"/>
        <v>0.5</v>
      </c>
      <c r="U217" s="223">
        <f t="shared" ref="U217:U226" si="63">SUM(V217:CH217)-T217</f>
        <v>0</v>
      </c>
      <c r="V217" s="79"/>
      <c r="W217" s="79"/>
      <c r="X217" s="79"/>
      <c r="Y217" s="236"/>
      <c r="Z217" s="79"/>
      <c r="AA217" s="79"/>
      <c r="AB217" s="79"/>
      <c r="AC217" s="92"/>
      <c r="AD217" s="79"/>
      <c r="AE217" s="79"/>
      <c r="AF217" s="79"/>
      <c r="AG217" s="236"/>
      <c r="AH217" s="79"/>
      <c r="AI217" s="79"/>
      <c r="AJ217" s="79"/>
      <c r="AK217" s="79"/>
      <c r="AL217" s="79"/>
      <c r="AM217" s="226"/>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1"/>
        <v>lt827_mthd_usd_instrmntref_date</v>
      </c>
      <c r="B218" s="142" t="s">
        <v>26</v>
      </c>
      <c r="C218" s="138" t="s">
        <v>26</v>
      </c>
      <c r="D218" s="252" t="s">
        <v>40</v>
      </c>
      <c r="E218" s="256" t="s">
        <v>1959</v>
      </c>
      <c r="F218" s="256"/>
      <c r="G218" s="256" t="s">
        <v>208</v>
      </c>
      <c r="H218" s="254" t="str">
        <f>VLOOKUP(A218,'2. Status Detalhe Campos'!$A$7:$G$574,7,0)</f>
        <v>2.1 Em Teste</v>
      </c>
      <c r="I218" s="239">
        <v>45603</v>
      </c>
      <c r="J218" s="237">
        <v>45611</v>
      </c>
      <c r="K218" s="238"/>
      <c r="L218" s="279">
        <f t="array" ref="L218">MIN(IF(V218:CH218&gt;0,$V$16:$CH$16))</f>
        <v>45636</v>
      </c>
      <c r="M218" s="278">
        <f t="array" ref="M218">MAX(IF(V218:CH218&gt;0,$V$16:$CH$16))</f>
        <v>45636</v>
      </c>
      <c r="N218" s="276">
        <f>VLOOKUP(H218,Auxiliar!$B$16:$E$24,4,0)</f>
        <v>0.25</v>
      </c>
      <c r="O218" s="276">
        <f t="shared" ca="1" si="62"/>
        <v>0</v>
      </c>
      <c r="P218" s="275">
        <f t="shared" ca="1" si="59"/>
        <v>0.25</v>
      </c>
      <c r="Q218" s="284"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26"/>
      <c r="AN218" s="79"/>
      <c r="AO218" s="79"/>
      <c r="AP218" s="79"/>
      <c r="AQ218" s="79"/>
      <c r="AR218" s="79"/>
      <c r="AS218" s="79"/>
      <c r="AT218" s="79"/>
      <c r="AU218" s="79"/>
      <c r="AV218" s="79"/>
      <c r="AW218" s="79"/>
      <c r="AX218" s="79"/>
      <c r="AY218" s="79"/>
      <c r="AZ218" s="79"/>
      <c r="BA218" s="79"/>
      <c r="BB218" s="79"/>
      <c r="BC218" s="79"/>
      <c r="BD218" s="79">
        <v>0.5</v>
      </c>
      <c r="BE218" s="79"/>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1"/>
        <v>lt827_mthd_usd_instrmntordem</v>
      </c>
      <c r="B219" s="142" t="s">
        <v>26</v>
      </c>
      <c r="C219" s="138" t="s">
        <v>26</v>
      </c>
      <c r="D219" s="252" t="s">
        <v>40</v>
      </c>
      <c r="E219" s="256" t="s">
        <v>1959</v>
      </c>
      <c r="F219" s="256"/>
      <c r="G219" s="256" t="s">
        <v>211</v>
      </c>
      <c r="H219" s="254" t="str">
        <f>VLOOKUP(A219,'2. Status Detalhe Campos'!$A$7:$G$574,7,0)</f>
        <v>2.1 Em Teste</v>
      </c>
      <c r="I219" s="239">
        <v>45603</v>
      </c>
      <c r="J219" s="237">
        <v>45611</v>
      </c>
      <c r="K219" s="238"/>
      <c r="L219" s="279">
        <f t="array" ref="L219">MIN(IF(V219:CH219&gt;0,$V$16:$CH$16))</f>
        <v>45637</v>
      </c>
      <c r="M219" s="278">
        <f t="array" ref="M219">MAX(IF(V219:CH219&gt;0,$V$16:$CH$16))</f>
        <v>45637</v>
      </c>
      <c r="N219" s="276">
        <f>VLOOKUP(H219,Auxiliar!$B$16:$E$24,4,0)</f>
        <v>0.25</v>
      </c>
      <c r="O219" s="276">
        <f t="shared" ca="1" si="62"/>
        <v>0</v>
      </c>
      <c r="P219" s="275">
        <f t="shared" ca="1" si="59"/>
        <v>0.25</v>
      </c>
      <c r="Q219" s="284"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26"/>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1"/>
        <v>lt827_mthd_usd_instrmnttabela</v>
      </c>
      <c r="B220" s="142" t="s">
        <v>26</v>
      </c>
      <c r="C220" s="138" t="s">
        <v>26</v>
      </c>
      <c r="D220" s="252" t="s">
        <v>40</v>
      </c>
      <c r="E220" s="256" t="s">
        <v>1959</v>
      </c>
      <c r="F220" s="256"/>
      <c r="G220" s="256" t="s">
        <v>392</v>
      </c>
      <c r="H220" s="254" t="str">
        <f>VLOOKUP(A220,'2. Status Detalhe Campos'!$A$7:$G$574,7,0)</f>
        <v>2.1 Em Teste</v>
      </c>
      <c r="I220" s="239">
        <v>45603</v>
      </c>
      <c r="J220" s="237">
        <v>45611</v>
      </c>
      <c r="K220" s="238"/>
      <c r="L220" s="279">
        <f t="array" ref="L220">MIN(IF(V220:CH220&gt;0,$V$16:$CH$16))</f>
        <v>45637</v>
      </c>
      <c r="M220" s="278">
        <f t="array" ref="M220">MAX(IF(V220:CH220&gt;0,$V$16:$CH$16))</f>
        <v>45637</v>
      </c>
      <c r="N220" s="276">
        <f>VLOOKUP(H220,Auxiliar!$B$16:$E$24,4,0)</f>
        <v>0.25</v>
      </c>
      <c r="O220" s="276">
        <f t="shared" ca="1" si="62"/>
        <v>0</v>
      </c>
      <c r="P220" s="275">
        <f t="shared" ca="1" si="59"/>
        <v>0.25</v>
      </c>
      <c r="Q220" s="284"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v>0.5</v>
      </c>
      <c r="BF220" s="79"/>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1"/>
        <v>lt827_mthd_usd_instrmntorigem_scp1_emss</v>
      </c>
      <c r="B221" s="142" t="s">
        <v>26</v>
      </c>
      <c r="C221" s="138" t="s">
        <v>26</v>
      </c>
      <c r="D221" s="252" t="s">
        <v>40</v>
      </c>
      <c r="E221" s="256" t="s">
        <v>1959</v>
      </c>
      <c r="F221" s="256"/>
      <c r="G221" s="256" t="s">
        <v>320</v>
      </c>
      <c r="H221" s="254" t="str">
        <f>VLOOKUP(A221,'2. Status Detalhe Campos'!$A$7:$G$574,7,0)</f>
        <v>2.1 Em Teste</v>
      </c>
      <c r="I221" s="239">
        <v>45603</v>
      </c>
      <c r="J221" s="237">
        <v>45611</v>
      </c>
      <c r="K221" s="238"/>
      <c r="L221" s="279">
        <f t="array" ref="L221">MIN(IF(V221:CH221&gt;0,$V$16:$CH$16))</f>
        <v>45638</v>
      </c>
      <c r="M221" s="278">
        <f t="array" ref="M221">MAX(IF(V221:CH221&gt;0,$V$16:$CH$16))</f>
        <v>45638</v>
      </c>
      <c r="N221" s="276">
        <f>VLOOKUP(H221,Auxiliar!$B$16:$E$24,4,0)</f>
        <v>0.25</v>
      </c>
      <c r="O221" s="276">
        <f t="shared" ca="1" si="62"/>
        <v>0</v>
      </c>
      <c r="P221" s="275">
        <f t="shared" ca="1" si="59"/>
        <v>0.25</v>
      </c>
      <c r="Q221" s="284"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1"/>
        <v>lt827_mthd_usd_instrmntorigem_scp2_emss</v>
      </c>
      <c r="B222" s="142" t="s">
        <v>26</v>
      </c>
      <c r="C222" s="138" t="s">
        <v>26</v>
      </c>
      <c r="D222" s="252" t="s">
        <v>40</v>
      </c>
      <c r="E222" s="256" t="s">
        <v>1959</v>
      </c>
      <c r="F222" s="256"/>
      <c r="G222" s="256" t="s">
        <v>321</v>
      </c>
      <c r="H222" s="254" t="str">
        <f>VLOOKUP(A222,'2. Status Detalhe Campos'!$A$7:$G$574,7,0)</f>
        <v>2.1 Em Teste</v>
      </c>
      <c r="I222" s="239">
        <v>45603</v>
      </c>
      <c r="J222" s="237">
        <v>45611</v>
      </c>
      <c r="K222" s="238"/>
      <c r="L222" s="279">
        <f t="array" ref="L222">MIN(IF(V222:CH222&gt;0,$V$16:$CH$16))</f>
        <v>45638</v>
      </c>
      <c r="M222" s="278">
        <f t="array" ref="M222">MAX(IF(V222:CH222&gt;0,$V$16:$CH$16))</f>
        <v>45638</v>
      </c>
      <c r="N222" s="276">
        <f>VLOOKUP(H222,Auxiliar!$B$16:$E$24,4,0)</f>
        <v>0.25</v>
      </c>
      <c r="O222" s="276">
        <f t="shared" ca="1" si="62"/>
        <v>0</v>
      </c>
      <c r="P222" s="275">
        <f t="shared" ca="1" si="59"/>
        <v>0.25</v>
      </c>
      <c r="Q222" s="284"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c r="BE222" s="79"/>
      <c r="BF222" s="79">
        <v>0.5</v>
      </c>
      <c r="BG222" s="79"/>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1"/>
        <v>lt827_mthd_usd_instrmntorigem_scp3_emss</v>
      </c>
      <c r="B223" s="142" t="s">
        <v>26</v>
      </c>
      <c r="C223" s="138" t="s">
        <v>26</v>
      </c>
      <c r="D223" s="252" t="s">
        <v>40</v>
      </c>
      <c r="E223" s="256" t="s">
        <v>1959</v>
      </c>
      <c r="F223" s="256"/>
      <c r="G223" s="256" t="s">
        <v>322</v>
      </c>
      <c r="H223" s="254" t="str">
        <f>VLOOKUP(A223,'2. Status Detalhe Campos'!$A$7:$G$574,7,0)</f>
        <v>2.1 Em Teste</v>
      </c>
      <c r="I223" s="239">
        <v>45603</v>
      </c>
      <c r="J223" s="237">
        <v>45611</v>
      </c>
      <c r="K223" s="238"/>
      <c r="L223" s="279">
        <f t="array" ref="L223">MIN(IF(V223:CH223&gt;0,$V$16:$CH$16))</f>
        <v>45639</v>
      </c>
      <c r="M223" s="278">
        <f t="array" ref="M223">MAX(IF(V223:CH223&gt;0,$V$16:$CH$16))</f>
        <v>45639</v>
      </c>
      <c r="N223" s="276">
        <f>VLOOKUP(H223,Auxiliar!$B$16:$E$24,4,0)</f>
        <v>0.25</v>
      </c>
      <c r="O223" s="276">
        <f t="shared" ca="1" si="62"/>
        <v>0</v>
      </c>
      <c r="P223" s="275">
        <f t="shared" ca="1" si="59"/>
        <v>0.25</v>
      </c>
      <c r="Q223" s="284"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1"/>
        <v>lt827_mthd_usd_instrmntmthd_usd_instrmnt_scp_1</v>
      </c>
      <c r="B224" s="142" t="s">
        <v>26</v>
      </c>
      <c r="C224" s="138" t="s">
        <v>26</v>
      </c>
      <c r="D224" s="252" t="s">
        <v>40</v>
      </c>
      <c r="E224" s="256" t="s">
        <v>1959</v>
      </c>
      <c r="F224" s="256"/>
      <c r="G224" s="256" t="s">
        <v>386</v>
      </c>
      <c r="H224" s="254" t="str">
        <f>VLOOKUP(A224,'2. Status Detalhe Campos'!$A$7:$G$574,7,0)</f>
        <v>2.1 Em Teste</v>
      </c>
      <c r="I224" s="239">
        <v>45603</v>
      </c>
      <c r="J224" s="237">
        <v>45611</v>
      </c>
      <c r="K224" s="238"/>
      <c r="L224" s="279">
        <f t="array" ref="L224">MIN(IF(V224:CH224&gt;0,$V$16:$CH$16))</f>
        <v>45639</v>
      </c>
      <c r="M224" s="278">
        <f t="array" ref="M224">MAX(IF(V224:CH224&gt;0,$V$16:$CH$16))</f>
        <v>45639</v>
      </c>
      <c r="N224" s="276">
        <f>VLOOKUP(H224,Auxiliar!$B$16:$E$24,4,0)</f>
        <v>0.25</v>
      </c>
      <c r="O224" s="276">
        <f t="shared" ca="1" si="62"/>
        <v>0</v>
      </c>
      <c r="P224" s="275">
        <f t="shared" ca="1" si="59"/>
        <v>0.25</v>
      </c>
      <c r="Q224" s="284"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c r="BF224" s="79"/>
      <c r="BG224" s="79">
        <v>0.5</v>
      </c>
      <c r="BH224" s="79"/>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1"/>
        <v>lt827_mthd_usd_instrmntmthd_usd_instrmnt_scp_2</v>
      </c>
      <c r="B225" s="142" t="s">
        <v>26</v>
      </c>
      <c r="C225" s="138" t="s">
        <v>26</v>
      </c>
      <c r="D225" s="252" t="s">
        <v>40</v>
      </c>
      <c r="E225" s="256" t="s">
        <v>1959</v>
      </c>
      <c r="F225" s="256"/>
      <c r="G225" s="256" t="s">
        <v>387</v>
      </c>
      <c r="H225" s="254" t="str">
        <f>VLOOKUP(A225,'2. Status Detalhe Campos'!$A$7:$G$574,7,0)</f>
        <v>2.1 Em Teste</v>
      </c>
      <c r="I225" s="239">
        <v>45603</v>
      </c>
      <c r="J225" s="237">
        <v>45611</v>
      </c>
      <c r="K225" s="238"/>
      <c r="L225" s="279">
        <f t="array" ref="L225">MIN(IF(V225:CH225&gt;0,$V$16:$CH$16))</f>
        <v>45642</v>
      </c>
      <c r="M225" s="278">
        <f t="array" ref="M225">MAX(IF(V225:CH225&gt;0,$V$16:$CH$16))</f>
        <v>45642</v>
      </c>
      <c r="N225" s="276">
        <f>VLOOKUP(H225,Auxiliar!$B$16:$E$24,4,0)</f>
        <v>0.25</v>
      </c>
      <c r="O225" s="276">
        <f t="shared" ca="1" si="62"/>
        <v>0</v>
      </c>
      <c r="P225" s="275">
        <f t="shared" ca="1" si="59"/>
        <v>0.25</v>
      </c>
      <c r="Q225" s="284"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hidden="1" outlineLevel="1">
      <c r="A226" s="30" t="str">
        <f t="shared" si="61"/>
        <v>lt827_mthd_usd_instrmntmthd_usd_instrmnt_scp_3</v>
      </c>
      <c r="B226" s="142" t="s">
        <v>26</v>
      </c>
      <c r="C226" s="138" t="s">
        <v>26</v>
      </c>
      <c r="D226" s="252" t="s">
        <v>40</v>
      </c>
      <c r="E226" s="256" t="s">
        <v>1959</v>
      </c>
      <c r="F226" s="256"/>
      <c r="G226" s="256" t="s">
        <v>388</v>
      </c>
      <c r="H226" s="254" t="str">
        <f>VLOOKUP(A226,'2. Status Detalhe Campos'!$A$7:$G$574,7,0)</f>
        <v>2.1 Em Teste</v>
      </c>
      <c r="I226" s="239">
        <v>45603</v>
      </c>
      <c r="J226" s="237">
        <v>45611</v>
      </c>
      <c r="K226" s="238"/>
      <c r="L226" s="279">
        <f t="array" ref="L226">MIN(IF(V226:CH226&gt;0,$V$16:$CH$16))</f>
        <v>45642</v>
      </c>
      <c r="M226" s="278">
        <f t="array" ref="M226">MAX(IF(V226:CH226&gt;0,$V$16:$CH$16))</f>
        <v>45642</v>
      </c>
      <c r="N226" s="276">
        <f>VLOOKUP(H226,Auxiliar!$B$16:$E$24,4,0)</f>
        <v>0.25</v>
      </c>
      <c r="O226" s="276">
        <f t="shared" ca="1" si="62"/>
        <v>0</v>
      </c>
      <c r="P226" s="275">
        <f t="shared" ca="1" si="59"/>
        <v>0.25</v>
      </c>
      <c r="Q226" s="284" t="s">
        <v>38</v>
      </c>
      <c r="R226" s="229"/>
      <c r="S226" s="223">
        <v>4.0999999999999996</v>
      </c>
      <c r="T226" s="223">
        <f t="shared" si="42"/>
        <v>0.5</v>
      </c>
      <c r="U226" s="223">
        <f t="shared" si="63"/>
        <v>0</v>
      </c>
      <c r="V226" s="79"/>
      <c r="W226" s="79"/>
      <c r="X226" s="79"/>
      <c r="Y226" s="236"/>
      <c r="Z226" s="79"/>
      <c r="AA226" s="79"/>
      <c r="AB226" s="79"/>
      <c r="AC226" s="92"/>
      <c r="AD226" s="79"/>
      <c r="AE226" s="79"/>
      <c r="AF226" s="79"/>
      <c r="AG226" s="236"/>
      <c r="AH226" s="79"/>
      <c r="AI226" s="79"/>
      <c r="AJ226" s="79"/>
      <c r="AK226" s="79"/>
      <c r="AL226" s="79"/>
      <c r="AM226" s="226"/>
      <c r="AN226" s="79"/>
      <c r="AO226" s="79"/>
      <c r="AP226" s="79"/>
      <c r="AQ226" s="79"/>
      <c r="AR226" s="79"/>
      <c r="AS226" s="79"/>
      <c r="AT226" s="79"/>
      <c r="AU226" s="79"/>
      <c r="AV226" s="79"/>
      <c r="AW226" s="79"/>
      <c r="AX226" s="79"/>
      <c r="AY226" s="79"/>
      <c r="AZ226" s="79"/>
      <c r="BA226" s="79"/>
      <c r="BB226" s="79"/>
      <c r="BC226" s="79"/>
      <c r="BD226" s="79"/>
      <c r="BE226" s="79"/>
      <c r="BF226" s="79"/>
      <c r="BG226" s="79"/>
      <c r="BH226" s="79">
        <v>0.5</v>
      </c>
      <c r="BI226" s="79"/>
      <c r="BJ226" s="79"/>
      <c r="BK226" s="79"/>
      <c r="BL226" s="79"/>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collapsed="1">
      <c r="A227" s="30"/>
      <c r="B227" s="142" t="s">
        <v>26</v>
      </c>
      <c r="C227" s="138" t="s">
        <v>26</v>
      </c>
      <c r="D227" s="134"/>
      <c r="E227" s="262" t="s">
        <v>1958</v>
      </c>
      <c r="F227" s="259" t="s">
        <v>1982</v>
      </c>
      <c r="G227" s="260">
        <f>COUNTA(G228:G232)</f>
        <v>5</v>
      </c>
      <c r="H227" s="136"/>
      <c r="I227" s="258">
        <f>MAX(I228:I231)</f>
        <v>45593</v>
      </c>
      <c r="J227" s="257">
        <f>MIN(J228:J231)</f>
        <v>45624</v>
      </c>
      <c r="K227" s="228"/>
      <c r="L227" s="258">
        <f>MIN(L228:L231)</f>
        <v>45644</v>
      </c>
      <c r="M227" s="258">
        <f>MAX(M228:M231)</f>
        <v>45645</v>
      </c>
      <c r="N227" s="280">
        <f>SUMPRODUCT(N228:N231,T228:T231)/SUM(T228:T231)</f>
        <v>0</v>
      </c>
      <c r="O227" s="280">
        <f ca="1">SUMPRODUCT(O228:O231,T228:T231)/SUM(T228:T231)</f>
        <v>0</v>
      </c>
      <c r="P227" s="275">
        <f t="shared" ca="1" si="59"/>
        <v>0</v>
      </c>
      <c r="Q227" s="284" t="s">
        <v>38</v>
      </c>
      <c r="R227" s="229"/>
      <c r="S227" s="223"/>
      <c r="T227" s="223"/>
      <c r="U227" s="223"/>
      <c r="V227" s="79"/>
      <c r="W227" s="79"/>
      <c r="X227" s="79"/>
      <c r="Y227" s="236"/>
      <c r="Z227" s="79"/>
      <c r="AA227" s="79"/>
      <c r="AB227" s="79"/>
      <c r="AC227" s="92"/>
      <c r="AD227" s="79"/>
      <c r="AE227" s="79"/>
      <c r="AF227" s="79"/>
      <c r="AG227" s="236"/>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c r="BK227" s="79"/>
      <c r="BL227" s="265"/>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lt007_instr_activityenvrnmntl_objctv</v>
      </c>
      <c r="B228" s="142" t="s">
        <v>26</v>
      </c>
      <c r="C228" s="138" t="s">
        <v>26</v>
      </c>
      <c r="D228" s="252" t="s">
        <v>40</v>
      </c>
      <c r="E228" s="256" t="s">
        <v>1958</v>
      </c>
      <c r="F228" s="256"/>
      <c r="G228" s="256" t="s">
        <v>383</v>
      </c>
      <c r="H228" s="254" t="str">
        <f>VLOOKUP(A228,'2. Status Detalhe Campos'!$A$7:$G$574,7,0)</f>
        <v>6. Em implementação (re-especificação)</v>
      </c>
      <c r="I228" s="153">
        <v>45593</v>
      </c>
      <c r="J228" s="234">
        <v>45624</v>
      </c>
      <c r="K228" s="228"/>
      <c r="L228" s="279">
        <f t="array" ref="L228">MIN(IF(V228:CH228&gt;0,$V$16:$CH$16))</f>
        <v>45644</v>
      </c>
      <c r="M228" s="278">
        <f t="array" ref="M228">MAX(IF(V228:CH228&gt;0,$V$16:$CH$16))</f>
        <v>45644</v>
      </c>
      <c r="N228" s="276">
        <f>VLOOKUP(H228,Auxiliar!$B$16:$E$24,4,0)</f>
        <v>0</v>
      </c>
      <c r="O228" s="276">
        <f t="shared" ref="O228:O232" ca="1" si="64">IF(TODAY()&lt;=L228,0,MIN((TODAY()-L228)/(M228-L228+1),100%))</f>
        <v>0</v>
      </c>
      <c r="P228" s="275">
        <f t="shared" ca="1" si="59"/>
        <v>0</v>
      </c>
      <c r="Q228" s="284"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236"/>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v>0.5</v>
      </c>
      <c r="BK228" s="79"/>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lt007_instr_activitytyp_actvty</v>
      </c>
      <c r="B229" s="142" t="s">
        <v>26</v>
      </c>
      <c r="C229" s="138" t="s">
        <v>26</v>
      </c>
      <c r="D229" s="252" t="s">
        <v>40</v>
      </c>
      <c r="E229" s="256" t="s">
        <v>1958</v>
      </c>
      <c r="F229" s="256"/>
      <c r="G229" s="256" t="s">
        <v>384</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4" t="s">
        <v>38</v>
      </c>
      <c r="R229" s="229"/>
      <c r="S229" s="223">
        <v>4.0999999999999996</v>
      </c>
      <c r="T229" s="223">
        <f>ROUND(S229/8,1)</f>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lt007_instr_activitysstnbl_indctr</v>
      </c>
      <c r="B230" s="142" t="s">
        <v>26</v>
      </c>
      <c r="C230" s="138" t="s">
        <v>26</v>
      </c>
      <c r="D230" s="252" t="s">
        <v>40</v>
      </c>
      <c r="E230" s="256" t="s">
        <v>1958</v>
      </c>
      <c r="F230" s="256"/>
      <c r="G230" s="256" t="s">
        <v>419</v>
      </c>
      <c r="H230" s="254" t="str">
        <f>VLOOKUP(A230,'2. Status Detalhe Campos'!$A$7:$G$574,7,0)</f>
        <v>6. Em implementação (re-especificação)</v>
      </c>
      <c r="I230" s="153">
        <v>45593</v>
      </c>
      <c r="J230" s="234">
        <v>45624</v>
      </c>
      <c r="K230" s="228"/>
      <c r="L230" s="279">
        <f t="array" ref="L230">MIN(IF(V230:CH230&gt;0,$V$16:$CH$16))</f>
        <v>45645</v>
      </c>
      <c r="M230" s="278">
        <f t="array" ref="M230">MAX(IF(V230:CH230&gt;0,$V$16:$CH$16))</f>
        <v>45645</v>
      </c>
      <c r="N230" s="276">
        <f>VLOOKUP(H230,Auxiliar!$B$16:$E$24,4,0)</f>
        <v>0</v>
      </c>
      <c r="O230" s="276">
        <f t="shared" ca="1" si="64"/>
        <v>0</v>
      </c>
      <c r="P230" s="275">
        <f t="shared" ca="1" si="59"/>
        <v>0</v>
      </c>
      <c r="Q230" s="284"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c r="BK230" s="79">
        <v>0.5</v>
      </c>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hidden="1" outlineLevel="1">
      <c r="A231" s="30" t="str">
        <f>E231&amp;G231</f>
        <v>lt007_instr_activitysstnbl_ctgry</v>
      </c>
      <c r="B231" s="142" t="s">
        <v>26</v>
      </c>
      <c r="C231" s="138" t="s">
        <v>26</v>
      </c>
      <c r="D231" s="252" t="s">
        <v>40</v>
      </c>
      <c r="E231" s="256" t="s">
        <v>1958</v>
      </c>
      <c r="F231" s="256"/>
      <c r="G231" s="256" t="s">
        <v>420</v>
      </c>
      <c r="H231" s="254" t="str">
        <f>VLOOKUP(A231,'2. Status Detalhe Campos'!$A$7:$G$574,7,0)</f>
        <v>6. Em implementação (re-especificação)</v>
      </c>
      <c r="I231" s="153">
        <v>45593</v>
      </c>
      <c r="J231" s="234">
        <v>45624</v>
      </c>
      <c r="K231" s="228"/>
      <c r="L231" s="279">
        <f t="array" ref="L231">MIN(IF(V231:CH231&gt;0,$V$16:$CH$16))</f>
        <v>45644</v>
      </c>
      <c r="M231" s="278">
        <f t="array" ref="M231">MAX(IF(V231:CH231&gt;0,$V$16:$CH$16))</f>
        <v>45644</v>
      </c>
      <c r="N231" s="276">
        <f>VLOOKUP(H231,Auxiliar!$B$16:$E$24,4,0)</f>
        <v>0</v>
      </c>
      <c r="O231" s="276">
        <f t="shared" ca="1" si="64"/>
        <v>0</v>
      </c>
      <c r="P231" s="275">
        <f t="shared" ca="1" si="59"/>
        <v>0</v>
      </c>
      <c r="Q231" s="284" t="s">
        <v>38</v>
      </c>
      <c r="R231" s="229"/>
      <c r="S231" s="232">
        <v>4.0999999999999996</v>
      </c>
      <c r="T231" s="223">
        <f t="shared" si="42"/>
        <v>0.5</v>
      </c>
      <c r="U231" s="223">
        <f>SUM(V231:CH231)-T231</f>
        <v>0</v>
      </c>
      <c r="V231" s="79"/>
      <c r="W231" s="79"/>
      <c r="X231" s="79"/>
      <c r="Y231" s="236"/>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230"/>
      <c r="AW231" s="79"/>
      <c r="AX231" s="79"/>
      <c r="AY231" s="79"/>
      <c r="AZ231" s="79"/>
      <c r="BA231" s="79"/>
      <c r="BB231" s="79"/>
      <c r="BC231" s="79"/>
      <c r="BD231" s="79"/>
      <c r="BE231" s="79"/>
      <c r="BF231" s="79"/>
      <c r="BG231" s="79"/>
      <c r="BH231" s="79"/>
      <c r="BI231" s="79"/>
      <c r="BJ231" s="79">
        <v>0.5</v>
      </c>
      <c r="BK231" s="79"/>
      <c r="BL231" s="79"/>
      <c r="BM231" s="79"/>
      <c r="BN231" s="92"/>
      <c r="BO231" s="92"/>
      <c r="BP231" s="92"/>
      <c r="BQ231" s="92"/>
      <c r="BR231" s="92"/>
      <c r="BS231" s="92"/>
      <c r="BT231" s="92"/>
      <c r="BU231" s="79"/>
      <c r="BV231" s="79"/>
      <c r="BW231" s="79"/>
      <c r="BX231" s="79"/>
      <c r="BY231" s="79"/>
      <c r="BZ231" s="79"/>
      <c r="CA231" s="79"/>
      <c r="CB231" s="79"/>
      <c r="CC231" s="79"/>
      <c r="CD231" s="79"/>
      <c r="CE231" s="79"/>
      <c r="CF231" s="79"/>
      <c r="CG231" s="79"/>
      <c r="CH231" s="79"/>
    </row>
    <row r="232" spans="1:86" ht="16.2" collapsed="1">
      <c r="A232" s="30" t="str">
        <f>E232&amp;G232</f>
        <v>munichRetbd</v>
      </c>
      <c r="B232" s="142" t="s">
        <v>26</v>
      </c>
      <c r="C232" s="138" t="s">
        <v>181</v>
      </c>
      <c r="D232" s="134" t="s">
        <v>40</v>
      </c>
      <c r="E232" s="262" t="s">
        <v>1960</v>
      </c>
      <c r="F232" s="259" t="s">
        <v>1982</v>
      </c>
      <c r="G232" s="262" t="s">
        <v>1961</v>
      </c>
      <c r="H232" s="281"/>
      <c r="I232" s="258">
        <v>45574</v>
      </c>
      <c r="J232" s="237"/>
      <c r="K232" s="228"/>
      <c r="L232" s="325">
        <f t="array" ref="L232">MIN(IF(V232:CH232&gt;0,$V$16:$CH$16))</f>
        <v>45659</v>
      </c>
      <c r="M232" s="328">
        <f t="array" ref="M232">MAX(IF(V232:CH232&gt;0,$V$16:$CH$16))</f>
        <v>45660</v>
      </c>
      <c r="N232" s="282">
        <v>0</v>
      </c>
      <c r="O232" s="282">
        <f t="shared" ca="1" si="64"/>
        <v>0</v>
      </c>
      <c r="P232" s="275">
        <f t="shared" ca="1" si="59"/>
        <v>0</v>
      </c>
      <c r="Q232" s="284" t="s">
        <v>38</v>
      </c>
      <c r="R232" s="229"/>
      <c r="S232" s="223"/>
      <c r="T232" s="223"/>
      <c r="U232" s="223"/>
      <c r="V232" s="79"/>
      <c r="W232" s="79"/>
      <c r="X232" s="79"/>
      <c r="Y232" s="79"/>
      <c r="Z232" s="79"/>
      <c r="AA232" s="79"/>
      <c r="AB232" s="79"/>
      <c r="AC232" s="92"/>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2</v>
      </c>
      <c r="BV232" s="79">
        <v>2</v>
      </c>
      <c r="BW232" s="79"/>
      <c r="BX232" s="79"/>
      <c r="BY232" s="79"/>
      <c r="BZ232" s="79"/>
      <c r="CA232" s="79"/>
      <c r="CB232" s="79"/>
      <c r="CC232" s="79"/>
      <c r="CD232" s="79"/>
      <c r="CE232" s="79"/>
      <c r="CF232" s="79"/>
      <c r="CG232" s="79"/>
      <c r="CH232" s="79"/>
    </row>
    <row r="233" spans="1:86" ht="16.2">
      <c r="A233" s="30"/>
      <c r="B233" s="142" t="s">
        <v>26</v>
      </c>
      <c r="C233" s="138" t="s">
        <v>34</v>
      </c>
      <c r="D233" s="134"/>
      <c r="E233" s="262" t="s">
        <v>2008</v>
      </c>
      <c r="F233" s="259" t="s">
        <v>1982</v>
      </c>
      <c r="G233" s="262" t="s">
        <v>1961</v>
      </c>
      <c r="H233" s="136"/>
      <c r="I233" s="263">
        <v>45604</v>
      </c>
      <c r="J233" s="237"/>
      <c r="K233" s="228"/>
      <c r="L233" s="325">
        <f t="array" ref="L233">MIN(IF(V233:CH233&gt;0,$V$16:$CH$16))</f>
        <v>45659</v>
      </c>
      <c r="M233" s="328">
        <f t="array" ref="M233">MAX(IF(V233:CH233&gt;0,$V$16:$CH$16))</f>
        <v>45660</v>
      </c>
      <c r="N233" s="282">
        <v>0</v>
      </c>
      <c r="O233" s="282">
        <v>0</v>
      </c>
      <c r="P233" s="275">
        <f t="shared" si="59"/>
        <v>0</v>
      </c>
      <c r="Q233" s="284" t="s">
        <v>38</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v>1</v>
      </c>
      <c r="BV233" s="79">
        <v>1</v>
      </c>
      <c r="BW233" s="79"/>
      <c r="BX233" s="79"/>
      <c r="BY233" s="79"/>
      <c r="BZ233" s="79"/>
      <c r="CA233" s="79"/>
      <c r="CB233" s="79"/>
      <c r="CC233" s="79"/>
      <c r="CD233" s="79"/>
      <c r="CE233" s="79"/>
      <c r="CF233" s="79"/>
      <c r="CG233" s="79"/>
      <c r="CH233" s="79"/>
    </row>
    <row r="234" spans="1:86" ht="16.2">
      <c r="A234" s="30"/>
      <c r="B234" s="142" t="s">
        <v>26</v>
      </c>
      <c r="C234" s="138" t="s">
        <v>54</v>
      </c>
      <c r="D234" s="134"/>
      <c r="E234" s="262" t="s">
        <v>94</v>
      </c>
      <c r="F234" s="259" t="s">
        <v>1982</v>
      </c>
      <c r="G234" s="262">
        <v>1</v>
      </c>
      <c r="H234" s="136"/>
      <c r="I234" s="263"/>
      <c r="J234" s="237"/>
      <c r="K234" s="228"/>
      <c r="L234" s="325"/>
      <c r="M234" s="328"/>
      <c r="N234" s="282">
        <v>0</v>
      </c>
      <c r="O234" s="282">
        <v>0</v>
      </c>
      <c r="P234" s="275">
        <f t="shared" ref="P234" si="65">N234-O234</f>
        <v>0</v>
      </c>
      <c r="Q234" s="284" t="s">
        <v>2018</v>
      </c>
      <c r="R234" s="229"/>
      <c r="S234" s="223"/>
      <c r="T234" s="223"/>
      <c r="U234" s="223"/>
      <c r="V234" s="79"/>
      <c r="W234" s="79"/>
      <c r="X234" s="79"/>
      <c r="Y234" s="79"/>
      <c r="Z234" s="79"/>
      <c r="AA234" s="79"/>
      <c r="AB234" s="79"/>
      <c r="AC234" s="92"/>
      <c r="AD234" s="79"/>
      <c r="AE234" s="79"/>
      <c r="AF234" s="79"/>
      <c r="AG234" s="79"/>
      <c r="AH234" s="236"/>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c r="BX234" s="79"/>
      <c r="BY234" s="79"/>
      <c r="BZ234" s="79"/>
      <c r="CA234" s="79"/>
      <c r="CB234" s="79"/>
      <c r="CC234" s="79"/>
      <c r="CD234" s="79"/>
      <c r="CE234" s="79"/>
      <c r="CF234" s="79"/>
      <c r="CG234" s="79"/>
      <c r="CH234" s="79"/>
    </row>
    <row r="235" spans="1:86" ht="16.2">
      <c r="A235" s="30"/>
      <c r="B235" s="142" t="s">
        <v>26</v>
      </c>
      <c r="C235" s="138" t="s">
        <v>1980</v>
      </c>
      <c r="D235" s="134"/>
      <c r="E235" s="262" t="s">
        <v>1962</v>
      </c>
      <c r="F235" s="137"/>
      <c r="G235" s="137"/>
      <c r="H235" s="136"/>
      <c r="I235" s="228"/>
      <c r="J235" s="153"/>
      <c r="K235" s="228"/>
      <c r="L235" s="329"/>
      <c r="M235" s="329"/>
      <c r="N235" s="275"/>
      <c r="O235" s="275"/>
      <c r="P235" s="275"/>
      <c r="Q235" s="275"/>
      <c r="R235" s="229"/>
      <c r="S235" s="223">
        <f>SUM(S18:S232)*0.3</f>
        <v>259.50000000000063</v>
      </c>
      <c r="T235" s="223">
        <f t="shared" si="42"/>
        <v>32.4</v>
      </c>
      <c r="U235" s="223">
        <f>SUM(V235:CH235)-T235</f>
        <v>0.60000000000000142</v>
      </c>
      <c r="V235" s="79"/>
      <c r="W235" s="79"/>
      <c r="X235" s="79"/>
      <c r="Y235" s="79"/>
      <c r="Z235" s="79"/>
      <c r="AA235" s="79"/>
      <c r="AB235" s="79"/>
      <c r="AC235" s="92"/>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92"/>
      <c r="BO235" s="92"/>
      <c r="BP235" s="92"/>
      <c r="BQ235" s="92"/>
      <c r="BR235" s="92"/>
      <c r="BS235" s="92"/>
      <c r="BT235" s="92"/>
      <c r="BU235" s="79"/>
      <c r="BV235" s="79"/>
      <c r="BW235" s="79">
        <v>2</v>
      </c>
      <c r="BX235" s="79">
        <v>3</v>
      </c>
      <c r="BY235" s="79">
        <v>3</v>
      </c>
      <c r="BZ235" s="79">
        <v>3</v>
      </c>
      <c r="CA235" s="79">
        <v>3</v>
      </c>
      <c r="CB235" s="79">
        <v>3</v>
      </c>
      <c r="CC235" s="79">
        <v>3</v>
      </c>
      <c r="CD235" s="79">
        <v>3</v>
      </c>
      <c r="CE235" s="79">
        <v>3</v>
      </c>
      <c r="CF235" s="79">
        <v>3</v>
      </c>
      <c r="CG235" s="79">
        <v>3</v>
      </c>
      <c r="CH235" s="79">
        <v>1</v>
      </c>
    </row>
  </sheetData>
  <conditionalFormatting sqref="V17:CH29 AN148:BS151 BT148:CH153 V148:AM160 AO152:BS160 V153:AS160 BT162:CH163 V79:CH116 AE30:AG52 V30:X52 Z30:AC52 V53:AG69 AI30:CH69 V70:AK78 AM71:CH78 AN70:CH70 V125:CH147 V117:AI124 AK117:CH124 V216:AL226 AN216:CH226 V227:CH235 V211:CH215 V204:AL210 AN204:CH210 V162:AL166 AN163:CH166 AN162:BS166 V167:CH203">
    <cfRule type="cellIs" dxfId="24" priority="41" operator="greaterThan">
      <formula>0</formula>
    </cfRule>
  </conditionalFormatting>
  <conditionalFormatting sqref="U17:U235">
    <cfRule type="cellIs" dxfId="23" priority="43" operator="notEqual">
      <formula>0</formula>
    </cfRule>
  </conditionalFormatting>
  <conditionalFormatting sqref="V216:AL216 AN216:BS216">
    <cfRule type="cellIs" dxfId="22" priority="32" operator="greaterThan">
      <formula>0</formula>
    </cfRule>
  </conditionalFormatting>
  <conditionalFormatting sqref="V227:BS227">
    <cfRule type="cellIs" dxfId="21" priority="30" operator="greaterThan">
      <formula>0</formula>
    </cfRule>
  </conditionalFormatting>
  <conditionalFormatting sqref="V154:CH160 V161:AL161 AN161:CH161">
    <cfRule type="cellIs" dxfId="20" priority="29" operator="greaterThan">
      <formula>0</formula>
    </cfRule>
  </conditionalFormatting>
  <conditionalFormatting sqref="X6:CH6 X9:CH10">
    <cfRule type="cellIs" dxfId="19" priority="42" operator="notEqual">
      <formula>0</formula>
    </cfRule>
  </conditionalFormatting>
  <conditionalFormatting sqref="AH30">
    <cfRule type="cellIs" dxfId="18" priority="28" operator="greaterThan">
      <formula>0</formula>
    </cfRule>
  </conditionalFormatting>
  <conditionalFormatting sqref="AH31:AH52">
    <cfRule type="cellIs" dxfId="17" priority="27" operator="greaterThan">
      <formula>0</formula>
    </cfRule>
  </conditionalFormatting>
  <conditionalFormatting sqref="Y30:Y52">
    <cfRule type="cellIs" dxfId="16" priority="21" operator="greaterThan">
      <formula>0</formula>
    </cfRule>
  </conditionalFormatting>
  <conditionalFormatting sqref="AD30:AD52">
    <cfRule type="cellIs" dxfId="15" priority="16" operator="greaterThan">
      <formula>0</formula>
    </cfRule>
  </conditionalFormatting>
  <conditionalFormatting sqref="AH53">
    <cfRule type="cellIs" dxfId="14" priority="15" operator="greaterThan">
      <formula>0</formula>
    </cfRule>
  </conditionalFormatting>
  <conditionalFormatting sqref="AH54:AH69">
    <cfRule type="cellIs" dxfId="13" priority="14" operator="greaterThan">
      <formula>0</formula>
    </cfRule>
  </conditionalFormatting>
  <conditionalFormatting sqref="AL70:AL78">
    <cfRule type="cellIs" dxfId="12" priority="13" operator="greaterThan">
      <formula>0</formula>
    </cfRule>
  </conditionalFormatting>
  <conditionalFormatting sqref="AM70">
    <cfRule type="cellIs" dxfId="11" priority="12" operator="greaterThan">
      <formula>0</formula>
    </cfRule>
  </conditionalFormatting>
  <conditionalFormatting sqref="AJ119:AJ120">
    <cfRule type="cellIs" dxfId="10" priority="11" operator="greaterThan">
      <formula>0</formula>
    </cfRule>
  </conditionalFormatting>
  <conditionalFormatting sqref="AJ117:AJ118">
    <cfRule type="cellIs" dxfId="9" priority="10" operator="greaterThan">
      <formula>0</formula>
    </cfRule>
  </conditionalFormatting>
  <conditionalFormatting sqref="AJ121:AJ124">
    <cfRule type="cellIs" dxfId="8" priority="9" operator="greaterThan">
      <formula>0</formula>
    </cfRule>
  </conditionalFormatting>
  <conditionalFormatting sqref="AM216">
    <cfRule type="cellIs" dxfId="7" priority="8" operator="greaterThan">
      <formula>0</formula>
    </cfRule>
  </conditionalFormatting>
  <conditionalFormatting sqref="AM217">
    <cfRule type="cellIs" dxfId="6" priority="7" operator="greaterThan">
      <formula>0</formula>
    </cfRule>
  </conditionalFormatting>
  <conditionalFormatting sqref="AM218:AM226">
    <cfRule type="cellIs" dxfId="5" priority="6" operator="greaterThan">
      <formula>0</formula>
    </cfRule>
  </conditionalFormatting>
  <conditionalFormatting sqref="AM205">
    <cfRule type="cellIs" dxfId="4" priority="5" operator="greaterThan">
      <formula>0</formula>
    </cfRule>
  </conditionalFormatting>
  <conditionalFormatting sqref="AM204">
    <cfRule type="cellIs" dxfId="3" priority="4" operator="greaterThan">
      <formula>0</formula>
    </cfRule>
  </conditionalFormatting>
  <conditionalFormatting sqref="AM206">
    <cfRule type="cellIs" dxfId="2" priority="3" operator="greaterThan">
      <formula>0</formula>
    </cfRule>
  </conditionalFormatting>
  <conditionalFormatting sqref="AM207:AM210">
    <cfRule type="cellIs" dxfId="1" priority="2" operator="greaterThan">
      <formula>0</formula>
    </cfRule>
  </conditionalFormatting>
  <conditionalFormatting sqref="AM161:AM166">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4A0DF2B5-62FA-45B8-9278-888E03C6DAE6}"/>
</file>

<file path=customXml/itemProps3.xml><?xml version="1.0" encoding="utf-8"?>
<ds:datastoreItem xmlns:ds="http://schemas.openxmlformats.org/officeDocument/2006/customXml" ds:itemID="{18AAA335-33FC-43F6-B758-4189E316609B}">
  <ds:schemaRefs>
    <ds:schemaRef ds:uri="6ea7b29d-57ec-408d-9ea9-cf73b04f66d5"/>
    <ds:schemaRef ds:uri="http://schemas.microsoft.com/office/2006/documentManagement/types"/>
    <ds:schemaRef ds:uri="http://www.w3.org/XML/1998/namespace"/>
    <ds:schemaRef ds:uri="http://purl.org/dc/dcmitype/"/>
    <ds:schemaRef ds:uri="0683c779-04fc-4b63-89c9-6c25ffa1c0a4"/>
    <ds:schemaRef ds:uri="http://purl.org/dc/elements/1.1/"/>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schemas.microsoft.com/sharepoint/v3"/>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2024-11-20T17:01:12Z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