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5" documentId="11_BE90F90CBCACC0A426471E3ED1AF9756FD2654EF" xr6:coauthVersionLast="47" xr6:coauthVersionMax="47" xr10:uidLastSave="{69A94767-90A2-4793-BB07-22A340AEC022}"/>
  <bookViews>
    <workbookView xWindow="0" yWindow="-16320" windowWidth="29040" windowHeight="15840" activeTab="4" xr2:uid="{00000000-000D-0000-FFFF-FFFF00000000}"/>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pivotCaches>
    <pivotCache cacheId="27" r:id="rId11"/>
    <pivotCache cacheId="28" r:id="rId12"/>
    <pivotCache cacheId="29" r:id="rId13"/>
    <pivotCache cacheId="30" r:id="rId14"/>
    <pivotCache cacheId="31" r:id="rId15"/>
    <pivotCache cacheId="32" r:id="rId16"/>
    <pivotCache cacheId="33" r:id="rId17"/>
    <pivotCache cacheId="34"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<sst xmlns="http://schemas.openxmlformats.org/spreadsheetml/2006/main" count="28804" uniqueCount="2040">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</sst>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3"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61" fillId="0" borderId="0" xfId="0" applyFont="1"/>
    <xf numFmtId="0" fontId="62" fillId="0" borderId="0" xfId="0" applyFont="1"/>
    <xf numFmtId="0" fontId="60" fillId="0" borderId="0" xfId="0" applyFont="1"/>
    <xf numFmtId="0" fontId="39" fillId="0" borderId="0" xfId="0" applyFont="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9</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2</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1">
                  <c:v>2</c:v>
                </c:pt>
                <c:pt idx="2">
                  <c:v>10</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5</c:v>
                </c:pt>
              </c:numCache>
            </c:numRef>
          </c:val>
          <c:extLst>
            <c:ext xmlns:c16="http://schemas.microsoft.com/office/drawing/2014/chart" uri="{C3380CC4-5D6E-409C-BE32-E72D297353CC}">
              <c16:uniqueId val="{00000002-901A-472F-96D5-763DAD64C79C}"/>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Pivots2'!$B$116:$B$123</c:f>
              <c:strCache>
                <c:ptCount val="7"/>
                <c:pt idx="0">
                  <c:v>1. Concluído</c:v>
                </c:pt>
                <c:pt idx="1">
                  <c:v>4. Validação EF</c:v>
                </c:pt>
                <c:pt idx="2">
                  <c:v>6. Em implementação (re-especificação)</c:v>
                </c:pt>
                <c:pt idx="3">
                  <c:v>3. Pendente de outros desenvolvimentos</c:v>
                </c:pt>
                <c:pt idx="4">
                  <c:v>7. Por iniciar</c:v>
                </c:pt>
                <c:pt idx="5">
                  <c:v>2.1 Em Teste</c:v>
                </c:pt>
                <c:pt idx="6">
                  <c:v>2.2 Em Re-especificação</c:v>
                </c:pt>
              </c:strCache>
            </c:strRef>
          </c:cat>
          <c:val>
            <c:numRef>
              <c:f>'Aux - Pivots2'!$C$116:$C$123</c:f>
              <c:numCache>
                <c:formatCode>General</c:formatCode>
                <c:ptCount val="7"/>
                <c:pt idx="0">
                  <c:v>51</c:v>
                </c:pt>
                <c:pt idx="1">
                  <c:v>24</c:v>
                </c:pt>
                <c:pt idx="2">
                  <c:v>12</c:v>
                </c:pt>
                <c:pt idx="3">
                  <c:v>22</c:v>
                </c:pt>
                <c:pt idx="4">
                  <c:v>5</c:v>
                </c:pt>
                <c:pt idx="5">
                  <c:v>3</c:v>
                </c:pt>
                <c:pt idx="6">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65046293" backgroundQuery="1" createdVersion="8" refreshedVersion="6" minRefreshableVersion="3" recordCount="0" supportSubquery="1" supportAdvancedDrill="1" xr:uid="{00000000-000A-0000-FFFF-FFFF31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74305553" backgroundQuery="1" createdVersion="8" refreshedVersion="6" minRefreshableVersion="3" recordCount="0" supportSubquery="1" supportAdvancedDrill="1" xr:uid="{00000000-000A-0000-FFFF-FFFF34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76273147" backgroundQuery="1" createdVersion="8" refreshedVersion="6" minRefreshableVersion="3" recordCount="0" supportSubquery="1" supportAdvancedDrill="1" xr:uid="{00000000-000A-0000-FFFF-FFFF37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78356479" backgroundQuery="1" createdVersion="8" refreshedVersion="6" minRefreshableVersion="3" recordCount="0" supportSubquery="1" supportAdvancedDrill="1" xr:uid="{00000000-000A-0000-FFFF-FFFF3A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8090278" backgroundQuery="1" createdVersion="8" refreshedVersion="6" minRefreshableVersion="3" recordCount="0" supportSubquery="1" supportAdvancedDrill="1" xr:uid="{00000000-000A-0000-FFFF-FFFF3D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82986112" backgroundQuery="1" createdVersion="8" refreshedVersion="6" minRefreshableVersion="3" recordCount="0" supportSubquery="1" supportAdvancedDrill="1" xr:uid="{00000000-000A-0000-FFFF-FFFF40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38483796" backgroundQuery="1" createdVersion="8" refreshedVersion="6" minRefreshableVersion="3" recordCount="0" supportSubquery="1" supportAdvancedDrill="1" xr:uid="{00000000-000A-0000-FFFF-FFFF43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40173611" backgroundQuery="1" createdVersion="8" refreshedVersion="6" minRefreshableVersion="3" recordCount="0" supportSubquery="1" supportAdvancedDrill="1" xr:uid="{00000000-000A-0000-FFFF-FFFF46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071403703703" backgroundQuery="1" createdVersion="8" refreshedVersion="6" minRefreshableVersion="3" recordCount="0" supportSubquery="1" supportAdvancedDrill="1" xr:uid="{00000000-000A-0000-FFFF-FFFF49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1" cacheId="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7" cacheId="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8"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10" cacheId="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5"/>
        <item x="3"/>
        <item x="6"/>
        <item x="1"/>
        <item x="2"/>
      </items>
    </pivotField>
    <pivotField dataField="1" subtotalTop="0" showAll="0" defaultSubtotal="0"/>
  </pivotFields>
  <rowFields count="1">
    <field x="5"/>
  </rowFields>
  <rowItems count="8">
    <i>
      <x/>
    </i>
    <i>
      <x v="1"/>
    </i>
    <i>
      <x v="2"/>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2" cacheId="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9" cacheId="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J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5"/>
          </reference>
        </references>
      </pivotArea>
    </chartFormat>
    <chartFormat chart="7" format="26">
      <pivotArea type="data" outline="0" fieldPosition="0">
        <references count="3">
          <reference field="4294967294" count="1" selected="0">
            <x v="0"/>
          </reference>
          <reference field="7" count="1" selected="0">
            <x v="0"/>
          </reference>
          <reference field="9" count="1" selected="0">
            <x v="5"/>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6"/>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5" cacheId="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15" totalsRowShown="0" headerRowDxfId="142" tableBorderDxfId="141">
  <autoFilter ref="B6:M615" xr:uid="{00000000-0009-0000-0100-000004000000}"/>
  <tableColumns count="12">
    <tableColumn id="1" xr3:uid="{00000000-0010-0000-0000-000001000000}" name="Âmbito" dataDxfId="140"/>
    <tableColumn id="2" xr3:uid="{00000000-0010-0000-0000-000002000000}" name="Sub-âmbito" dataDxfId="139"/>
    <tableColumn id="3" xr3:uid="{00000000-0010-0000-0000-000003000000}" name="Tipo de teste" dataDxfId="138"/>
    <tableColumn id="4" xr3:uid="{00000000-0010-0000-0000-000004000000}" name="Tabela" dataDxfId="137"/>
    <tableColumn id="5" xr3:uid="{00000000-0010-0000-0000-000005000000}" name="Campo" dataDxfId="136"/>
    <tableColumn id="6" xr3:uid="{00000000-0010-0000-0000-000006000000}" name="Status Atual" dataDxfId="135"/>
    <tableColumn id="7" xr3:uid="{00000000-0010-0000-0000-000007000000}" name="Status Anterior" dataDxfId="134"/>
    <tableColumn id="8" xr3:uid="{00000000-0010-0000-0000-000008000000}" name="Observações" dataDxfId="133"/>
    <tableColumn id="9" xr3:uid="{00000000-0010-0000-0000-000009000000}" name="Data de Pedido correção/esclarecimento" dataDxfId="132">
      <calculatedColumnFormula>IF(VLOOKUP(A7,'Aux - pivots1'!$A:$E,3,0)=0, "",VLOOKUP(A7,'Aux - pivots1'!$A:$E,3,0))</calculatedColumnFormula>
    </tableColumn>
    <tableColumn id="10" xr3:uid="{00000000-0010-0000-0000-00000A000000}" name="Data de correção prevista" dataDxfId="131">
      <calculatedColumnFormula>IF(VLOOKUP(A7,'Aux - pivots1'!$A:$E,4,0)=0, "",VLOOKUP(A7,'Aux - pivots1'!$A:$E,4,0))</calculatedColumnFormula>
    </tableColumn>
    <tableColumn id="11" xr3:uid="{00000000-0010-0000-0000-00000B000000}" name="Data de correção efetiva" dataDxfId="130">
      <calculatedColumnFormula>IF(VLOOKUP(A7,'Aux - pivots1'!$A:$E,5,0)=0, "",VLOOKUP(A7,'Aux - pivots1'!$A:$E,5,0))</calculatedColumnFormula>
    </tableColumn>
    <tableColumn id="12" xr3:uid="{00000000-0010-0000-0000-00000C000000}" name="Data Reuni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0">
      <filters>
        <filter val="Pilar III"/>
      </filters>
    </filterColumn>
    <filterColumn colId="1">
      <filters>
        <filter val="Pilar III"/>
      </filters>
    </filterColumn>
    <filterColumn colId="7">
      <filters>
        <filter val="2.2 Em Re-especificação"/>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9" zoomScale="63" zoomScaleNormal="85" workbookViewId="0"/>
  </sheetViews>
  <sheetFormatPr defaultColWidth="0" defaultRowHeight="17.649999999999999" customHeight="1" zeroHeight="1" x14ac:dyDescent="0.4"/>
  <cols>
    <col min="1" max="2" width="3.75" style="27" customWidth="1"/>
    <col min="3" max="38" width="8.75" style="27" customWidth="1"/>
    <col min="39" max="40" width="3.75" style="27" customWidth="1"/>
    <col min="41" max="16384" width="8.75" style="27" hidden="1"/>
  </cols>
  <sheetData>
    <row r="1" spans="1:40" ht="18.75" x14ac:dyDescent="0.4">
      <c r="AN1" s="122"/>
    </row>
    <row r="2" spans="1:40" ht="18.75" x14ac:dyDescent="0.4"/>
    <row r="3" spans="1:40" ht="18.75" x14ac:dyDescent="0.4"/>
    <row r="4" spans="1:40"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8.75" x14ac:dyDescent="0.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4" x14ac:dyDescent="0.5">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000000000000004" customHeight="1" x14ac:dyDescent="0.4">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8.75" x14ac:dyDescent="0.4">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4" x14ac:dyDescent="0.5">
      <c r="A9" s="121"/>
      <c r="B9" s="126"/>
      <c r="C9" s="144" t="s">
        <v>1</v>
      </c>
      <c r="T9" s="145"/>
      <c r="V9" s="144" t="s">
        <v>2</v>
      </c>
      <c r="AM9" s="127"/>
      <c r="AN9" s="121"/>
    </row>
    <row r="10" spans="1:40" ht="18.75" x14ac:dyDescent="0.4">
      <c r="A10" s="121"/>
      <c r="B10" s="126"/>
      <c r="T10" s="145"/>
      <c r="AM10" s="127"/>
      <c r="AN10" s="121"/>
    </row>
    <row r="11" spans="1:40" ht="18.75" x14ac:dyDescent="0.4">
      <c r="A11" s="121"/>
      <c r="B11" s="126"/>
      <c r="T11" s="145"/>
      <c r="AM11" s="127"/>
      <c r="AN11" s="121"/>
    </row>
    <row r="12" spans="1:40" ht="18.75" x14ac:dyDescent="0.4">
      <c r="A12" s="121"/>
      <c r="B12" s="126"/>
      <c r="T12" s="145"/>
      <c r="AM12" s="127"/>
      <c r="AN12" s="121"/>
    </row>
    <row r="13" spans="1:40" ht="18.75" x14ac:dyDescent="0.4">
      <c r="A13" s="121"/>
      <c r="B13" s="126"/>
      <c r="T13" s="145"/>
      <c r="AM13" s="127"/>
      <c r="AN13" s="121"/>
    </row>
    <row r="14" spans="1:40" ht="18.75" x14ac:dyDescent="0.4">
      <c r="A14" s="121"/>
      <c r="B14" s="126"/>
      <c r="T14" s="145"/>
      <c r="AM14" s="127"/>
      <c r="AN14" s="121"/>
    </row>
    <row r="15" spans="1:40" ht="18.75" x14ac:dyDescent="0.4">
      <c r="A15" s="121"/>
      <c r="B15" s="126"/>
      <c r="T15" s="145"/>
      <c r="AM15" s="127"/>
      <c r="AN15" s="121"/>
    </row>
    <row r="16" spans="1:40" ht="18.75" x14ac:dyDescent="0.4">
      <c r="A16" s="121"/>
      <c r="B16" s="126"/>
      <c r="T16" s="145"/>
      <c r="AM16" s="127"/>
      <c r="AN16" s="121"/>
    </row>
    <row r="17" spans="1:40" ht="18.75" x14ac:dyDescent="0.4">
      <c r="A17" s="121"/>
      <c r="B17" s="126"/>
      <c r="T17" s="145"/>
      <c r="AM17" s="127"/>
      <c r="AN17" s="121"/>
    </row>
    <row r="18" spans="1:40" ht="18.75" x14ac:dyDescent="0.4">
      <c r="A18" s="121"/>
      <c r="B18" s="126"/>
      <c r="T18" s="145"/>
      <c r="AM18" s="127"/>
      <c r="AN18" s="121"/>
    </row>
    <row r="19" spans="1:40" ht="18.75" x14ac:dyDescent="0.4">
      <c r="A19" s="121"/>
      <c r="B19" s="126"/>
      <c r="T19" s="145"/>
      <c r="AM19" s="127"/>
      <c r="AN19" s="121"/>
    </row>
    <row r="20" spans="1:40" ht="18.75" x14ac:dyDescent="0.4">
      <c r="A20" s="121"/>
      <c r="B20" s="126"/>
      <c r="T20" s="145"/>
      <c r="AM20" s="127"/>
      <c r="AN20" s="121"/>
    </row>
    <row r="21" spans="1:40" ht="18.75" x14ac:dyDescent="0.4">
      <c r="A21" s="121"/>
      <c r="B21" s="126"/>
      <c r="T21" s="145"/>
      <c r="AM21" s="127"/>
      <c r="AN21" s="121"/>
    </row>
    <row r="22" spans="1:40" ht="18.75" x14ac:dyDescent="0.4">
      <c r="A22" s="121"/>
      <c r="B22" s="126"/>
      <c r="T22" s="145"/>
      <c r="AM22" s="127"/>
      <c r="AN22" s="121"/>
    </row>
    <row r="23" spans="1:40" ht="18.75" x14ac:dyDescent="0.4">
      <c r="A23" s="121"/>
      <c r="B23" s="126"/>
      <c r="T23" s="145"/>
      <c r="AM23" s="127"/>
      <c r="AN23" s="121"/>
    </row>
    <row r="24" spans="1:40" ht="18.75" x14ac:dyDescent="0.4">
      <c r="A24" s="121"/>
      <c r="B24" s="126"/>
      <c r="T24" s="145"/>
      <c r="AM24" s="127"/>
      <c r="AN24" s="121"/>
    </row>
    <row r="25" spans="1:40" ht="18.75" x14ac:dyDescent="0.4">
      <c r="A25" s="121"/>
      <c r="B25" s="126"/>
      <c r="T25" s="145"/>
      <c r="AM25" s="127"/>
      <c r="AN25" s="121"/>
    </row>
    <row r="26" spans="1:40" ht="18.75" x14ac:dyDescent="0.4">
      <c r="A26" s="121"/>
      <c r="B26" s="126"/>
      <c r="T26" s="145"/>
      <c r="AM26" s="127"/>
      <c r="AN26" s="121"/>
    </row>
    <row r="27" spans="1:40" ht="18.75" x14ac:dyDescent="0.4">
      <c r="A27" s="121"/>
      <c r="B27" s="126"/>
      <c r="T27" s="145"/>
      <c r="AM27" s="127"/>
      <c r="AN27" s="121"/>
    </row>
    <row r="28" spans="1:40" ht="18.75" x14ac:dyDescent="0.4">
      <c r="A28" s="121"/>
      <c r="B28" s="126"/>
      <c r="T28" s="145"/>
      <c r="AM28" s="127"/>
      <c r="AN28" s="121"/>
    </row>
    <row r="29" spans="1:40" ht="18.75" x14ac:dyDescent="0.4">
      <c r="A29" s="121"/>
      <c r="B29" s="126"/>
      <c r="T29" s="145"/>
      <c r="AM29" s="127"/>
      <c r="AN29" s="121"/>
    </row>
    <row r="30" spans="1:40" ht="18.75" x14ac:dyDescent="0.4">
      <c r="A30" s="121"/>
      <c r="B30" s="126"/>
      <c r="T30" s="145"/>
      <c r="AM30" s="127"/>
      <c r="AN30" s="121"/>
    </row>
    <row r="31" spans="1:40" ht="18.75" x14ac:dyDescent="0.4">
      <c r="A31" s="121"/>
      <c r="B31" s="126"/>
      <c r="T31" s="145"/>
      <c r="AM31" s="127"/>
      <c r="AN31" s="121"/>
    </row>
    <row r="32" spans="1:40" ht="18.75" x14ac:dyDescent="0.4">
      <c r="A32" s="121"/>
      <c r="B32" s="126"/>
      <c r="T32" s="145"/>
      <c r="AM32" s="127"/>
      <c r="AN32" s="121"/>
    </row>
    <row r="33" spans="1:40" ht="18.75" x14ac:dyDescent="0.4">
      <c r="A33" s="121"/>
      <c r="B33" s="126"/>
      <c r="T33" s="145"/>
      <c r="AM33" s="127"/>
      <c r="AN33" s="121"/>
    </row>
    <row r="34" spans="1:40" ht="18.75" x14ac:dyDescent="0.4">
      <c r="A34" s="121"/>
      <c r="B34" s="126"/>
      <c r="T34" s="145"/>
      <c r="AM34" s="127"/>
      <c r="AN34" s="121"/>
    </row>
    <row r="35" spans="1:40" ht="18.75" x14ac:dyDescent="0.4">
      <c r="A35" s="121"/>
      <c r="B35" s="126"/>
      <c r="T35" s="145"/>
      <c r="AM35" s="127"/>
      <c r="AN35" s="121"/>
    </row>
    <row r="36" spans="1:40" ht="18.75" x14ac:dyDescent="0.4">
      <c r="A36" s="121"/>
      <c r="B36" s="126"/>
      <c r="T36" s="145"/>
      <c r="AM36" s="127"/>
      <c r="AN36" s="121"/>
    </row>
    <row r="37" spans="1:40" ht="18.75" x14ac:dyDescent="0.4">
      <c r="A37" s="121"/>
      <c r="B37" s="126"/>
      <c r="T37" s="145"/>
      <c r="AM37" s="127"/>
      <c r="AN37" s="121"/>
    </row>
    <row r="38" spans="1:40" ht="18.75" x14ac:dyDescent="0.4">
      <c r="A38" s="121"/>
      <c r="B38" s="126"/>
      <c r="T38" s="145"/>
      <c r="AM38" s="127"/>
      <c r="AN38" s="121"/>
    </row>
    <row r="39" spans="1:40" ht="18.75" x14ac:dyDescent="0.4">
      <c r="A39" s="121"/>
      <c r="B39" s="126"/>
      <c r="C39" s="132" t="s">
        <v>3</v>
      </c>
      <c r="AM39" s="127"/>
      <c r="AN39" s="121"/>
    </row>
    <row r="40" spans="1:40" ht="18.75" x14ac:dyDescent="0.4">
      <c r="A40" s="121"/>
      <c r="B40" s="126"/>
      <c r="C40" s="119"/>
      <c r="D40" s="27" t="s">
        <v>4</v>
      </c>
      <c r="AM40" s="127"/>
      <c r="AN40" s="121"/>
    </row>
    <row r="41" spans="1:40" ht="18.75" x14ac:dyDescent="0.4">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8.75" x14ac:dyDescent="0.4">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8.75" zeroHeight="1" outlineLevelRow="1" x14ac:dyDescent="0.4"/>
  <cols>
    <col min="1" max="1" width="3.75" customWidth="1"/>
    <col min="2" max="2" width="8.75" bestFit="1" customWidth="1"/>
    <col min="3" max="3" width="19.75" bestFit="1" customWidth="1"/>
    <col min="4" max="4" width="14.625" hidden="1" customWidth="1"/>
    <col min="5" max="5" width="35.625" hidden="1" customWidth="1"/>
    <col min="6" max="6" width="33.75" hidden="1" customWidth="1"/>
    <col min="7" max="8" width="14.625" hidden="1" customWidth="1"/>
    <col min="9" max="9" width="16.75" style="27" hidden="1" customWidth="1"/>
    <col min="10" max="10" width="11" style="27" hidden="1" customWidth="1"/>
    <col min="11" max="11" width="15.75" style="27" hidden="1" customWidth="1"/>
    <col min="12" max="12" width="14.25" style="27" hidden="1" customWidth="1"/>
    <col min="13" max="13" width="17.25" style="122" bestFit="1" customWidth="1"/>
    <col min="14" max="14" width="13.25" style="122" bestFit="1" customWidth="1"/>
    <col min="15" max="15" width="13.25" style="122"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7" customFormat="1" x14ac:dyDescent="0.4">
      <c r="AK1" s="122"/>
    </row>
    <row r="2" spans="1:150" s="27" customFormat="1" x14ac:dyDescent="0.4"/>
    <row r="3" spans="1:150" s="27" customFormat="1" x14ac:dyDescent="0.4"/>
    <row r="4" spans="1:150"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
      <c r="M5" s="27"/>
      <c r="N5" s="27"/>
      <c r="O5" s="27"/>
      <c r="R5" s="95"/>
    </row>
    <row r="6" spans="1:150" hidden="1" x14ac:dyDescent="0.4">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
      <c r="M8" s="27"/>
      <c r="N8" s="27"/>
      <c r="O8" s="27"/>
    </row>
    <row r="9" spans="1:150" hidden="1" x14ac:dyDescent="0.4">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x14ac:dyDescent="0.2">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x14ac:dyDescent="0.2">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x14ac:dyDescent="0.2">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x14ac:dyDescent="0.2">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x14ac:dyDescent="0.4">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5" customHeight="1" collapsed="1" x14ac:dyDescent="0.4">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x14ac:dyDescent="0.2">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x14ac:dyDescent="0.2">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3" outlineLevel="1" x14ac:dyDescent="0.2">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9.5" outlineLevel="1" x14ac:dyDescent="0.2">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5" customHeight="1" x14ac:dyDescent="0.4">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x14ac:dyDescent="0.2">
      <c r="B25" s="87" t="s">
        <v>40</v>
      </c>
      <c r="C25" s="88"/>
      <c r="D25" s="88"/>
      <c r="E25" s="88"/>
      <c r="F25" s="88"/>
      <c r="G25" s="88"/>
      <c r="H25" s="88"/>
      <c r="I25" s="197">
        <f>I26+I41+I204+I371+I456</f>
        <v>2164.9400000000051</v>
      </c>
      <c r="J25" s="197">
        <f>J26+J41+J204+J371+J456</f>
        <v>273</v>
      </c>
      <c r="K25" s="197">
        <f>K26+K41+K204+K371+K456</f>
        <v>1304.3881250000011</v>
      </c>
      <c r="L25" s="197">
        <f>L26+L41+L204+L371+L456</f>
        <v>165</v>
      </c>
      <c r="M25" s="192">
        <f>((M26*J26)+(M41*J41)+(M204*J204)+(M371*J371)+(M456*J456))/J25</f>
        <v>0.39010989010989011</v>
      </c>
      <c r="N25" s="192">
        <f>((N26*L26)+(N41*L41)+(N204*L204)+(N371*L371)+(N456*L456))/L25</f>
        <v>0.58370578303844223</v>
      </c>
      <c r="O25" s="192">
        <f t="shared" ref="O25:O88" si="15">N25-M25</f>
        <v>0.19359589292855212</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x14ac:dyDescent="0.35">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x14ac:dyDescent="0.2">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00000000000006" customHeight="1" collapsed="1" x14ac:dyDescent="0.35">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2">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35">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35">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35">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35">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35">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35">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35">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35">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35">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35">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35">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35">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35">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35">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35">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35">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35">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35">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35">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35">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35">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35">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35">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35">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35">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35">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35">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35">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35">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35">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35">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35">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35">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35">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35">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35">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35">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35">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35">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35">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35">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35">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35">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35">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35">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35">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35">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35">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35">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35">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35">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35">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35">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35">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35">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35">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35">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35">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35">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35">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35">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35">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35">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35">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35">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35">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35">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35">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35">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35">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35">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35">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35">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35">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35">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35">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35">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35">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35">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35">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35">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35">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35">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35">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35">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35">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35">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35">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35">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35">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35">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35">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35">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35">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35">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35">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35">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35">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35">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35">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35">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35">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35">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35">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35">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35">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x14ac:dyDescent="0.35">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2.5" collapsed="1" x14ac:dyDescent="0.35">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2">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x14ac:dyDescent="0.35">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3" collapsed="1" x14ac:dyDescent="0.35">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x14ac:dyDescent="0.35">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35">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35">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35">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35">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35">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35">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35">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35">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35">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35">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35">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35">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35">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35">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35">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35">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35">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35">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35">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35">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35">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35">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35">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35">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35">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35">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35">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35">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35">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35">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35">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35">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35">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35">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35">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35">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35">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35">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35">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35">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35">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35">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35">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35">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35">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35">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35">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35">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35">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35">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35">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35">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35">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35">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35">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35">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35">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35">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35">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35">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35">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35">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35">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35">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35">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35">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35">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35">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35">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35">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35">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35">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35">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35">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35">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35">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35">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35">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35">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35">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35">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35">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x14ac:dyDescent="0.35">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x14ac:dyDescent="0.35">
      <c r="A456" s="31" t="str">
        <f t="shared" si="67"/>
        <v/>
      </c>
      <c r="B456" s="106" t="s">
        <v>31</v>
      </c>
      <c r="C456" s="107" t="s">
        <v>35</v>
      </c>
      <c r="D456" s="101"/>
      <c r="E456" s="108"/>
      <c r="F456" s="101"/>
      <c r="G456" s="101"/>
      <c r="H456" s="101"/>
      <c r="I456" s="200">
        <f>SUM(I457:I583)</f>
        <v>338.17500000000138</v>
      </c>
      <c r="J456" s="200">
        <f>ROUNDUP(I456/8,0)</f>
        <v>43</v>
      </c>
      <c r="K456" s="200">
        <f>SUM(K457:K583)</f>
        <v>129.54374999999973</v>
      </c>
      <c r="L456" s="200">
        <f>ROUNDUP(K456/8,0)</f>
        <v>17</v>
      </c>
      <c r="M456" s="199">
        <f>SUMIFS(R456:ES456,$R$9:$ES$9,"S")/J456</f>
        <v>0</v>
      </c>
      <c r="N456" s="199">
        <f>IFERROR(L456/J456,0)</f>
        <v>0.39534883720930231</v>
      </c>
      <c r="O456" s="199">
        <f t="shared" si="65"/>
        <v>0.39534883720930231</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x14ac:dyDescent="0.35">
      <c r="A457" s="31" t="str">
        <f t="shared" si="67"/>
        <v>lt003_entitynace_esg</v>
      </c>
      <c r="B457" s="72" t="s">
        <v>31</v>
      </c>
      <c r="C457" s="73" t="s">
        <v>31</v>
      </c>
      <c r="D457" s="69" t="s">
        <v>47</v>
      </c>
      <c r="E457" s="75" t="s">
        <v>347</v>
      </c>
      <c r="F457" s="76" t="s">
        <v>348</v>
      </c>
      <c r="G457" s="69" t="str">
        <f>INDEX(Auxiliar!$B$16:$B$24,MATCH(Plano_V3!H457,Auxiliar!$C$16:$C$24,0),1)</f>
        <v>6. Em implementação (re-especificação)</v>
      </c>
      <c r="H457" s="69">
        <f>VLOOKUP(A457,'Aux - pivots1'!$A:$B,2,0)</f>
        <v>7</v>
      </c>
      <c r="I457" s="193">
        <f>SUMIFS(Table1[Estimação (horas)],Table1[Tabela],Plano_V3!E457,Table1[Campo],Plano_V3!F457)</f>
        <v>4.0999999999999996</v>
      </c>
      <c r="J457" s="193">
        <f t="shared" ref="J457:J520" si="71">I457/8</f>
        <v>0.51249999999999996</v>
      </c>
      <c r="K457" s="193">
        <f>SUMIFS(Table1[Horas efetivas],Table1[Tabela],Plano_V3!E457,Table1[Campo],Plano_V3!F457)</f>
        <v>1.0249999999999999</v>
      </c>
      <c r="L457" s="193">
        <f t="shared" ref="L457:L520" si="72">K457/8</f>
        <v>0.12812499999999999</v>
      </c>
      <c r="M457" s="195"/>
      <c r="N457" s="195">
        <f t="shared" ref="N457:N520" si="73">L457/J457</f>
        <v>0.25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35">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35">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35">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35">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35">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35">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35">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35">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35">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35">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35">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35">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35">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35">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35">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35">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35">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35">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35">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35">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35">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35">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35">
      <c r="A480" s="31" t="str">
        <f t="shared" si="67"/>
        <v>lt003_entityesg_sbsctr</v>
      </c>
      <c r="B480" s="72" t="s">
        <v>31</v>
      </c>
      <c r="C480" s="73" t="s">
        <v>31</v>
      </c>
      <c r="D480" s="69" t="s">
        <v>47</v>
      </c>
      <c r="E480" s="75" t="s">
        <v>347</v>
      </c>
      <c r="F480" s="76" t="s">
        <v>372</v>
      </c>
      <c r="G480" s="69" t="str">
        <f>INDEX(Auxiliar!$B$16:$B$24,MATCH(Plano_V3!H480,Auxiliar!$C$16:$C$24,0),1)</f>
        <v>6. Em implementação (re-especificação)</v>
      </c>
      <c r="H480" s="69">
        <f>VLOOKUP(A480,'Aux - pivots1'!$A:$B,2,0)</f>
        <v>7</v>
      </c>
      <c r="I480" s="193">
        <f>SUMIFS(Table1[Estimação (horas)],Table1[Tabela],Plano_V3!E480,Table1[Campo],Plano_V3!F480)</f>
        <v>4.0999999999999996</v>
      </c>
      <c r="J480" s="193">
        <f t="shared" si="71"/>
        <v>0.51249999999999996</v>
      </c>
      <c r="K480" s="193">
        <f>SUMIFS(Table1[Horas efetivas],Table1[Tabela],Plano_V3!E480,Table1[Campo],Plano_V3!F480)</f>
        <v>1.0249999999999999</v>
      </c>
      <c r="L480" s="193">
        <f t="shared" si="72"/>
        <v>0.12812499999999999</v>
      </c>
      <c r="M480" s="195"/>
      <c r="N480" s="195">
        <f t="shared" si="73"/>
        <v>0.25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35">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35">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35">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35">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35">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35">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35">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35">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
      <c r="A489" s="31" t="str">
        <f t="shared" si="74"/>
        <v>lt004_protectiontyp_ep_scr</v>
      </c>
      <c r="B489" s="72" t="s">
        <v>31</v>
      </c>
      <c r="C489" s="73" t="s">
        <v>31</v>
      </c>
      <c r="D489" s="69" t="s">
        <v>47</v>
      </c>
      <c r="E489" s="75" t="s">
        <v>380</v>
      </c>
      <c r="F489" s="76" t="s">
        <v>381</v>
      </c>
      <c r="G489" s="69" t="str">
        <f>INDEX(Auxiliar!$B$16:$B$24,MATCH(Plano_V3!H489,Auxiliar!$C$16:$C$24,0),1)</f>
        <v>6. Em implementação (re-especificação)</v>
      </c>
      <c r="H489" s="69">
        <f>VLOOKUP(A489,'Aux - pivots1'!$A:$B,2,0)</f>
        <v>7</v>
      </c>
      <c r="I489" s="193">
        <f>SUMIFS(Table1[Estimação (horas)],Table1[Tabela],Plano_V3!E489,Table1[Campo],Plano_V3!F489)</f>
        <v>4.0999999999999996</v>
      </c>
      <c r="J489" s="193">
        <f t="shared" si="71"/>
        <v>0.51249999999999996</v>
      </c>
      <c r="K489" s="193">
        <f>SUMIFS(Table1[Horas efetivas],Table1[Tabela],Plano_V3!E489,Table1[Campo],Plano_V3!F489)</f>
        <v>1.0249999999999999</v>
      </c>
      <c r="L489" s="193">
        <f t="shared" si="72"/>
        <v>0.12812499999999999</v>
      </c>
      <c r="M489" s="195"/>
      <c r="N489" s="195">
        <f t="shared" si="73"/>
        <v>0.25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
      <c r="A490" s="31" t="str">
        <f t="shared" si="74"/>
        <v>lt004_protectionep_scr</v>
      </c>
      <c r="B490" s="72" t="s">
        <v>31</v>
      </c>
      <c r="C490" s="73" t="s">
        <v>31</v>
      </c>
      <c r="D490" s="69" t="s">
        <v>47</v>
      </c>
      <c r="E490" s="75" t="s">
        <v>380</v>
      </c>
      <c r="F490" s="76" t="s">
        <v>382</v>
      </c>
      <c r="G490" s="69" t="str">
        <f>INDEX(Auxiliar!$B$16:$B$24,MATCH(Plano_V3!H490,Auxiliar!$C$16:$C$24,0),1)</f>
        <v>6. Em implementação (re-especificação)</v>
      </c>
      <c r="H490" s="69">
        <f>VLOOKUP(A490,'Aux - pivots1'!$A:$B,2,0)</f>
        <v>7</v>
      </c>
      <c r="I490" s="193">
        <f>SUMIFS(Table1[Estimação (horas)],Table1[Tabela],Plano_V3!E490,Table1[Campo],Plano_V3!F490)</f>
        <v>4.0999999999999996</v>
      </c>
      <c r="J490" s="193">
        <f t="shared" si="71"/>
        <v>0.51249999999999996</v>
      </c>
      <c r="K490" s="193">
        <f>SUMIFS(Table1[Horas efetivas],Table1[Tabela],Plano_V3!E490,Table1[Campo],Plano_V3!F490)</f>
        <v>1.0249999999999999</v>
      </c>
      <c r="L490" s="193">
        <f t="shared" si="72"/>
        <v>0.12812499999999999</v>
      </c>
      <c r="M490" s="195"/>
      <c r="N490" s="195">
        <f t="shared" si="73"/>
        <v>0.25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
      <c r="A491" s="31" t="str">
        <f t="shared" si="74"/>
        <v>lt004_protectiontyp_epc_lbl</v>
      </c>
      <c r="B491" s="72" t="s">
        <v>31</v>
      </c>
      <c r="C491" s="73" t="s">
        <v>31</v>
      </c>
      <c r="D491" s="69" t="s">
        <v>47</v>
      </c>
      <c r="E491" s="75" t="s">
        <v>380</v>
      </c>
      <c r="F491" s="76" t="s">
        <v>383</v>
      </c>
      <c r="G491" s="69" t="str">
        <f>INDEX(Auxiliar!$B$16:$B$24,MATCH(Plano_V3!H491,Auxiliar!$C$16:$C$24,0),1)</f>
        <v>6. Em implementação (re-especificação)</v>
      </c>
      <c r="H491" s="69">
        <f>VLOOKUP(A491,'Aux - pivots1'!$A:$B,2,0)</f>
        <v>7</v>
      </c>
      <c r="I491" s="193">
        <f>SUMIFS(Table1[Estimação (horas)],Table1[Tabela],Plano_V3!E491,Table1[Campo],Plano_V3!F491)</f>
        <v>4.0999999999999996</v>
      </c>
      <c r="J491" s="193">
        <f t="shared" si="71"/>
        <v>0.51249999999999996</v>
      </c>
      <c r="K491" s="193">
        <f>SUMIFS(Table1[Horas efetivas],Table1[Tabela],Plano_V3!E491,Table1[Campo],Plano_V3!F491)</f>
        <v>1.0249999999999999</v>
      </c>
      <c r="L491" s="193">
        <f t="shared" si="72"/>
        <v>0.12812499999999999</v>
      </c>
      <c r="M491" s="195"/>
      <c r="N491" s="195">
        <f t="shared" si="73"/>
        <v>0.25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
      <c r="A492" s="31" t="str">
        <f t="shared" si="74"/>
        <v>lt004_protectionepc_lbl</v>
      </c>
      <c r="B492" s="72" t="s">
        <v>31</v>
      </c>
      <c r="C492" s="73" t="s">
        <v>31</v>
      </c>
      <c r="D492" s="69" t="s">
        <v>47</v>
      </c>
      <c r="E492" s="75" t="s">
        <v>380</v>
      </c>
      <c r="F492" s="76" t="s">
        <v>384</v>
      </c>
      <c r="G492" s="69" t="str">
        <f>INDEX(Auxiliar!$B$16:$B$24,MATCH(Plano_V3!H492,Auxiliar!$C$16:$C$24,0),1)</f>
        <v>6. Em implementação (re-especificação)</v>
      </c>
      <c r="H492" s="69">
        <f>VLOOKUP(A492,'Aux - pivots1'!$A:$B,2,0)</f>
        <v>7</v>
      </c>
      <c r="I492" s="193">
        <f>SUMIFS(Table1[Estimação (horas)],Table1[Tabela],Plano_V3!E492,Table1[Campo],Plano_V3!F492)</f>
        <v>4.0999999999999996</v>
      </c>
      <c r="J492" s="193">
        <f t="shared" si="71"/>
        <v>0.51249999999999996</v>
      </c>
      <c r="K492" s="193">
        <f>SUMIFS(Table1[Horas efetivas],Table1[Tabela],Plano_V3!E492,Table1[Campo],Plano_V3!F492)</f>
        <v>1.0249999999999999</v>
      </c>
      <c r="L492" s="193">
        <f t="shared" si="72"/>
        <v>0.12812499999999999</v>
      </c>
      <c r="M492" s="195"/>
      <c r="N492" s="195">
        <f t="shared" si="73"/>
        <v>0.25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
      <c r="A493" s="31" t="str">
        <f t="shared" si="74"/>
        <v>lt004_protectionemssns_scp1_prtctn</v>
      </c>
      <c r="B493" s="72" t="s">
        <v>31</v>
      </c>
      <c r="C493" s="73" t="s">
        <v>31</v>
      </c>
      <c r="D493" s="69" t="s">
        <v>47</v>
      </c>
      <c r="E493" s="75" t="s">
        <v>380</v>
      </c>
      <c r="F493" s="76" t="s">
        <v>385</v>
      </c>
      <c r="G493" s="69" t="str">
        <f>INDEX(Auxiliar!$B$16:$B$24,MATCH(Plano_V3!H493,Auxiliar!$C$16:$C$24,0),1)</f>
        <v>3. Pendente de outros desenvolvimentos</v>
      </c>
      <c r="H493" s="69">
        <f>VLOOKUP(A493,'Aux - pivots1'!$A:$B,2,0)</f>
        <v>4</v>
      </c>
      <c r="I493" s="193">
        <f>SUMIFS(Table1[Estimação (horas)],Table1[Tabela],Plano_V3!E493,Table1[Campo],Plano_V3!F493)</f>
        <v>4.0999999999999996</v>
      </c>
      <c r="J493" s="193">
        <f t="shared" si="71"/>
        <v>0.51249999999999996</v>
      </c>
      <c r="K493" s="193">
        <f>SUMIFS(Table1[Horas efetivas],Table1[Tabela],Plano_V3!E493,Table1[Campo],Plano_V3!F493)</f>
        <v>1.0249999999999999</v>
      </c>
      <c r="L493" s="193">
        <f t="shared" si="72"/>
        <v>0.12812499999999999</v>
      </c>
      <c r="M493" s="195"/>
      <c r="N493" s="195">
        <f t="shared" si="73"/>
        <v>0.25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
      <c r="A494" s="31" t="str">
        <f t="shared" si="74"/>
        <v>lt004_protectionemssns_scp2_prtctn</v>
      </c>
      <c r="B494" s="72" t="s">
        <v>31</v>
      </c>
      <c r="C494" s="73" t="s">
        <v>31</v>
      </c>
      <c r="D494" s="69" t="s">
        <v>47</v>
      </c>
      <c r="E494" s="75" t="s">
        <v>380</v>
      </c>
      <c r="F494" s="76" t="s">
        <v>386</v>
      </c>
      <c r="G494" s="69" t="str">
        <f>INDEX(Auxiliar!$B$16:$B$24,MATCH(Plano_V3!H494,Auxiliar!$C$16:$C$24,0),1)</f>
        <v>3. Pendente de outros desenvolvimentos</v>
      </c>
      <c r="H494" s="69">
        <f>VLOOKUP(A494,'Aux - pivots1'!$A:$B,2,0)</f>
        <v>4</v>
      </c>
      <c r="I494" s="193">
        <f>SUMIFS(Table1[Estimação (horas)],Table1[Tabela],Plano_V3!E494,Table1[Campo],Plano_V3!F494)</f>
        <v>4.0999999999999996</v>
      </c>
      <c r="J494" s="193">
        <f t="shared" si="71"/>
        <v>0.51249999999999996</v>
      </c>
      <c r="K494" s="193">
        <f>SUMIFS(Table1[Horas efetivas],Table1[Tabela],Plano_V3!E494,Table1[Campo],Plano_V3!F494)</f>
        <v>1.0249999999999999</v>
      </c>
      <c r="L494" s="193">
        <f t="shared" si="72"/>
        <v>0.12812499999999999</v>
      </c>
      <c r="M494" s="195"/>
      <c r="N494" s="195">
        <f t="shared" si="73"/>
        <v>0.25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
      <c r="A495" s="31" t="str">
        <f t="shared" si="74"/>
        <v>lt004_protectionemssns_scp3_prtctn</v>
      </c>
      <c r="B495" s="72" t="s">
        <v>31</v>
      </c>
      <c r="C495" s="73" t="s">
        <v>31</v>
      </c>
      <c r="D495" s="69" t="s">
        <v>47</v>
      </c>
      <c r="E495" s="75" t="s">
        <v>380</v>
      </c>
      <c r="F495" s="76" t="s">
        <v>387</v>
      </c>
      <c r="G495" s="69" t="str">
        <f>INDEX(Auxiliar!$B$16:$B$24,MATCH(Plano_V3!H495,Auxiliar!$C$16:$C$24,0),1)</f>
        <v>6. Em implementação (re-especificação)</v>
      </c>
      <c r="H495" s="69">
        <f>VLOOKUP(A495,'Aux - pivots1'!$A:$B,2,0)</f>
        <v>7</v>
      </c>
      <c r="I495" s="193">
        <f>SUMIFS(Table1[Estimação (horas)],Table1[Tabela],Plano_V3!E495,Table1[Campo],Plano_V3!F495)</f>
        <v>4.0999999999999996</v>
      </c>
      <c r="J495" s="193">
        <f t="shared" si="71"/>
        <v>0.51249999999999996</v>
      </c>
      <c r="K495" s="193">
        <f>SUMIFS(Table1[Horas efetivas],Table1[Tabela],Plano_V3!E495,Table1[Campo],Plano_V3!F495)</f>
        <v>1.0249999999999999</v>
      </c>
      <c r="L495" s="193">
        <f t="shared" si="72"/>
        <v>0.12812499999999999</v>
      </c>
      <c r="M495" s="195"/>
      <c r="N495" s="195">
        <f t="shared" si="73"/>
        <v>0.25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
      <c r="A496" s="31" t="str">
        <f t="shared" si="74"/>
        <v>lt004_protectionmthd_usd_prtctn_scp_1</v>
      </c>
      <c r="B496" s="72" t="s">
        <v>31</v>
      </c>
      <c r="C496" s="73" t="s">
        <v>31</v>
      </c>
      <c r="D496" s="69" t="s">
        <v>47</v>
      </c>
      <c r="E496" s="75" t="s">
        <v>380</v>
      </c>
      <c r="F496" s="76" t="s">
        <v>388</v>
      </c>
      <c r="G496" s="69" t="str">
        <f>INDEX(Auxiliar!$B$16:$B$24,MATCH(Plano_V3!H496,Auxiliar!$C$16:$C$24,0),1)</f>
        <v>6. Em implementação (re-especificação)</v>
      </c>
      <c r="H496" s="69">
        <f>VLOOKUP(A496,'Aux - pivots1'!$A:$B,2,0)</f>
        <v>7</v>
      </c>
      <c r="I496" s="193">
        <f>SUMIFS(Table1[Estimação (horas)],Table1[Tabela],Plano_V3!E496,Table1[Campo],Plano_V3!F496)</f>
        <v>4.0999999999999996</v>
      </c>
      <c r="J496" s="193">
        <f t="shared" si="71"/>
        <v>0.51249999999999996</v>
      </c>
      <c r="K496" s="193">
        <f>SUMIFS(Table1[Horas efetivas],Table1[Tabela],Plano_V3!E496,Table1[Campo],Plano_V3!F496)</f>
        <v>1.0249999999999999</v>
      </c>
      <c r="L496" s="193">
        <f t="shared" si="72"/>
        <v>0.12812499999999999</v>
      </c>
      <c r="M496" s="195"/>
      <c r="N496" s="195">
        <f t="shared" si="73"/>
        <v>0.25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
      <c r="A497" s="31" t="str">
        <f t="shared" si="74"/>
        <v>lt004_protectionmthd_usd_prtctn_scp_2</v>
      </c>
      <c r="B497" s="72" t="s">
        <v>31</v>
      </c>
      <c r="C497" s="73" t="s">
        <v>31</v>
      </c>
      <c r="D497" s="69" t="s">
        <v>47</v>
      </c>
      <c r="E497" s="75" t="s">
        <v>380</v>
      </c>
      <c r="F497" s="76" t="s">
        <v>389</v>
      </c>
      <c r="G497" s="69" t="str">
        <f>INDEX(Auxiliar!$B$16:$B$24,MATCH(Plano_V3!H497,Auxiliar!$C$16:$C$24,0),1)</f>
        <v>6. Em implementação (re-especificação)</v>
      </c>
      <c r="H497" s="69">
        <f>VLOOKUP(A497,'Aux - pivots1'!$A:$B,2,0)</f>
        <v>7</v>
      </c>
      <c r="I497" s="193">
        <f>SUMIFS(Table1[Estimação (horas)],Table1[Tabela],Plano_V3!E497,Table1[Campo],Plano_V3!F497)</f>
        <v>4.0999999999999996</v>
      </c>
      <c r="J497" s="193">
        <f t="shared" si="71"/>
        <v>0.51249999999999996</v>
      </c>
      <c r="K497" s="193">
        <f>SUMIFS(Table1[Horas efetivas],Table1[Tabela],Plano_V3!E497,Table1[Campo],Plano_V3!F497)</f>
        <v>1.0249999999999999</v>
      </c>
      <c r="L497" s="193">
        <f t="shared" si="72"/>
        <v>0.12812499999999999</v>
      </c>
      <c r="M497" s="195"/>
      <c r="N497" s="195">
        <f t="shared" si="73"/>
        <v>0.25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
      <c r="A498" s="31" t="str">
        <f t="shared" si="74"/>
        <v>lt004_protectionmthd_usd_prtctn_scp_3</v>
      </c>
      <c r="B498" s="72" t="s">
        <v>31</v>
      </c>
      <c r="C498" s="73" t="s">
        <v>31</v>
      </c>
      <c r="D498" s="69" t="s">
        <v>47</v>
      </c>
      <c r="E498" s="75" t="s">
        <v>380</v>
      </c>
      <c r="F498" s="76" t="s">
        <v>390</v>
      </c>
      <c r="G498" s="69" t="str">
        <f>INDEX(Auxiliar!$B$16:$B$24,MATCH(Plano_V3!H498,Auxiliar!$C$16:$C$24,0),1)</f>
        <v>6. Em implementação (re-especificação)</v>
      </c>
      <c r="H498" s="69">
        <f>VLOOKUP(A498,'Aux - pivots1'!$A:$B,2,0)</f>
        <v>7</v>
      </c>
      <c r="I498" s="193">
        <f>SUMIFS(Table1[Estimação (horas)],Table1[Tabela],Plano_V3!E498,Table1[Campo],Plano_V3!F498)</f>
        <v>4.0999999999999996</v>
      </c>
      <c r="J498" s="193">
        <f t="shared" si="71"/>
        <v>0.51249999999999996</v>
      </c>
      <c r="K498" s="193">
        <f>SUMIFS(Table1[Horas efetivas],Table1[Tabela],Plano_V3!E498,Table1[Campo],Plano_V3!F498)</f>
        <v>1.0249999999999999</v>
      </c>
      <c r="L498" s="193">
        <f t="shared" si="72"/>
        <v>0.12812499999999999</v>
      </c>
      <c r="M498" s="195"/>
      <c r="N498" s="195">
        <f t="shared" si="73"/>
        <v>0.25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
      <c r="A499" s="31" t="str">
        <f t="shared" si="74"/>
        <v>lt004_protectionflg_act_physcl_rsk</v>
      </c>
      <c r="B499" s="72" t="s">
        <v>31</v>
      </c>
      <c r="C499" s="73" t="s">
        <v>31</v>
      </c>
      <c r="D499" s="69" t="s">
        <v>47</v>
      </c>
      <c r="E499" s="75" t="s">
        <v>380</v>
      </c>
      <c r="F499" s="76" t="s">
        <v>369</v>
      </c>
      <c r="G499" s="69" t="str">
        <f>INDEX(Auxiliar!$B$16:$B$24,MATCH(Plano_V3!H499,Auxiliar!$C$16:$C$24,0),1)</f>
        <v>6. Em implementação (re-especificação)</v>
      </c>
      <c r="H499" s="69">
        <f>VLOOKUP(A499,'Aux - pivots1'!$A:$B,2,0)</f>
        <v>7</v>
      </c>
      <c r="I499" s="193">
        <f>SUMIFS(Table1[Estimação (horas)],Table1[Tabela],Plano_V3!E499,Table1[Campo],Plano_V3!F499)</f>
        <v>4.0999999999999996</v>
      </c>
      <c r="J499" s="193">
        <f t="shared" si="71"/>
        <v>0.51249999999999996</v>
      </c>
      <c r="K499" s="193">
        <f>SUMIFS(Table1[Horas efetivas],Table1[Tabela],Plano_V3!E499,Table1[Campo],Plano_V3!F499)</f>
        <v>1.0249999999999999</v>
      </c>
      <c r="L499" s="193">
        <f t="shared" si="72"/>
        <v>0.12812499999999999</v>
      </c>
      <c r="M499" s="195"/>
      <c r="N499" s="195">
        <f t="shared" si="73"/>
        <v>0.25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
      <c r="A500" s="31" t="str">
        <f t="shared" si="74"/>
        <v>lt004_protectionflg_chrnc_physcl_rsk</v>
      </c>
      <c r="B500" s="72" t="s">
        <v>31</v>
      </c>
      <c r="C500" s="73" t="s">
        <v>31</v>
      </c>
      <c r="D500" s="69" t="s">
        <v>47</v>
      </c>
      <c r="E500" s="75" t="s">
        <v>380</v>
      </c>
      <c r="F500" s="76" t="s">
        <v>370</v>
      </c>
      <c r="G500" s="69" t="str">
        <f>INDEX(Auxiliar!$B$16:$B$24,MATCH(Plano_V3!H500,Auxiliar!$C$16:$C$24,0),1)</f>
        <v>6. Em implementação (re-especificação)</v>
      </c>
      <c r="H500" s="69">
        <f>VLOOKUP(A500,'Aux - pivots1'!$A:$B,2,0)</f>
        <v>7</v>
      </c>
      <c r="I500" s="193">
        <f>SUMIFS(Table1[Estimação (horas)],Table1[Tabela],Plano_V3!E500,Table1[Campo],Plano_V3!F500)</f>
        <v>4.0999999999999996</v>
      </c>
      <c r="J500" s="193">
        <f t="shared" si="71"/>
        <v>0.51249999999999996</v>
      </c>
      <c r="K500" s="193">
        <f>SUMIFS(Table1[Horas efetivas],Table1[Tabela],Plano_V3!E500,Table1[Campo],Plano_V3!F500)</f>
        <v>1.0249999999999999</v>
      </c>
      <c r="L500" s="193">
        <f t="shared" si="72"/>
        <v>0.12812499999999999</v>
      </c>
      <c r="M500" s="195"/>
      <c r="N500" s="195">
        <f t="shared" si="73"/>
        <v>0.25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2">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x14ac:dyDescent="0.35">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14.393749999999971</v>
      </c>
      <c r="L583" s="193">
        <f>K583/8</f>
        <v>1.7992187499999963</v>
      </c>
      <c r="M583" s="195"/>
      <c r="N583" s="195">
        <f t="shared" si="77"/>
        <v>0.3830671989354601</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000000000000004" customHeight="1" collapsed="1" x14ac:dyDescent="0.4">
      <c r="D584" s="13"/>
      <c r="O584"/>
      <c r="AY584" t="s">
        <v>455</v>
      </c>
    </row>
    <row r="585" spans="1:149" x14ac:dyDescent="0.2">
      <c r="B585" s="87" t="s">
        <v>456</v>
      </c>
      <c r="C585" s="88"/>
      <c r="D585" s="88"/>
      <c r="E585" s="88"/>
      <c r="F585" s="88"/>
      <c r="G585" s="88"/>
      <c r="H585" s="88"/>
      <c r="I585" s="197"/>
      <c r="J585" s="197">
        <f>J25+J20+J14</f>
        <v>308</v>
      </c>
      <c r="K585" s="197"/>
      <c r="L585" s="197">
        <f>L25+L20+L14</f>
        <v>196.5</v>
      </c>
      <c r="M585" s="192">
        <f>((M25*J25)+(M20*J20)+(M14*J14))/J585</f>
        <v>0.44967532467532467</v>
      </c>
      <c r="N585" s="192">
        <f>((N25*L25)+(N20*L20)+(N14*L14))/L585</f>
        <v>0.63678433011709734</v>
      </c>
      <c r="O585" s="192">
        <f t="shared" ref="O585" si="78">N585-M585</f>
        <v>0.18710900544177267</v>
      </c>
      <c r="P585" s="194" t="s">
        <v>30</v>
      </c>
    </row>
    <row r="586" spans="1:149" x14ac:dyDescent="0.4">
      <c r="O586"/>
    </row>
  </sheetData>
  <conditionalFormatting sqref="O14:O18 O20:O23 O25:O583 O585">
    <cfRule type="cellIs" dxfId="63" priority="1" operator="lessThan">
      <formula>0</formula>
    </cfRule>
    <cfRule type="cellIs" dxfId="62" priority="2" operator="greaterThanOrEqual">
      <formula>0</formula>
    </cfRule>
  </conditionalFormatting>
  <conditionalFormatting sqref="Q15:Q18">
    <cfRule type="cellIs" dxfId="61" priority="28" operator="notEqual">
      <formula>0</formula>
    </cfRule>
  </conditionalFormatting>
  <conditionalFormatting sqref="Q21:Q23">
    <cfRule type="cellIs" dxfId="60" priority="20" operator="notEqual">
      <formula>0</formula>
    </cfRule>
  </conditionalFormatting>
  <conditionalFormatting sqref="Q26:Q456">
    <cfRule type="cellIs" dxfId="59" priority="10" operator="notEqual">
      <formula>0</formula>
    </cfRule>
  </conditionalFormatting>
  <conditionalFormatting sqref="R5:R6 S6:ES6">
    <cfRule type="cellIs" dxfId="58" priority="29" operator="notEqual">
      <formula>0</formula>
    </cfRule>
  </conditionalFormatting>
  <conditionalFormatting sqref="R15:ES18 R21:ES23 R26:ES26">
    <cfRule type="cellIs" dxfId="57" priority="27" operator="greaterThan">
      <formula>0</formula>
    </cfRule>
  </conditionalFormatting>
  <conditionalFormatting sqref="R41:ES41">
    <cfRule type="cellIs" dxfId="56" priority="25" operator="greaterThan">
      <formula>0</formula>
    </cfRule>
  </conditionalFormatting>
  <conditionalFormatting sqref="R204:ES204">
    <cfRule type="cellIs" dxfId="55" priority="24" operator="greaterThan">
      <formula>0</formula>
    </cfRule>
  </conditionalFormatting>
  <conditionalFormatting sqref="R371:ES371">
    <cfRule type="cellIs" dxfId="54" priority="23" operator="greaterThan">
      <formula>0</formula>
    </cfRule>
  </conditionalFormatting>
  <conditionalFormatting sqref="R456:ES456">
    <cfRule type="cellIs" dxfId="53"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x14ac:dyDescent="0.4"/>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x14ac:dyDescent="0.4">
      <c r="AF1" s="122"/>
    </row>
    <row r="2" spans="1:168" s="27" customFormat="1" x14ac:dyDescent="0.4"/>
    <row r="3" spans="1:168" s="27" customFormat="1" x14ac:dyDescent="0.4"/>
    <row r="4" spans="1:168"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
      <c r="M5" s="95"/>
    </row>
    <row r="6" spans="1:168" hidden="1" x14ac:dyDescent="0.4">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
    <row r="9" spans="1:168" hidden="1" x14ac:dyDescent="0.4"/>
    <row r="10" spans="1:168" hidden="1" x14ac:dyDescent="0.4">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x14ac:dyDescent="0.4">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x14ac:dyDescent="0.4">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
      <c r="A448" s="31" t="str">
        <f t="shared" si="35"/>
        <v>lt003_entitynace_esg</v>
      </c>
      <c r="B448" s="72" t="s">
        <v>31</v>
      </c>
      <c r="C448" s="73" t="s">
        <v>31</v>
      </c>
      <c r="D448" s="69" t="s">
        <v>47</v>
      </c>
      <c r="E448" s="75" t="s">
        <v>347</v>
      </c>
      <c r="F448" s="76" t="s">
        <v>348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
      <c r="A471" s="31" t="str">
        <f t="shared" si="35"/>
        <v>lt003_entityesg_sbsctr</v>
      </c>
      <c r="B471" s="72" t="s">
        <v>31</v>
      </c>
      <c r="C471" s="73" t="s">
        <v>31</v>
      </c>
      <c r="D471" s="69" t="s">
        <v>47</v>
      </c>
      <c r="E471" s="75" t="s">
        <v>347</v>
      </c>
      <c r="F471" s="76" t="s">
        <v>372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
      <c r="A480" s="31" t="str">
        <f t="shared" si="38"/>
        <v>lt004_protectiontyp_ep_scr</v>
      </c>
      <c r="B480" s="72" t="s">
        <v>31</v>
      </c>
      <c r="C480" s="73" t="s">
        <v>31</v>
      </c>
      <c r="D480" s="69" t="s">
        <v>47</v>
      </c>
      <c r="E480" s="75" t="s">
        <v>380</v>
      </c>
      <c r="F480" s="76" t="s">
        <v>381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
      <c r="A481" s="31" t="str">
        <f t="shared" si="38"/>
        <v>lt004_protectionep_scr</v>
      </c>
      <c r="B481" s="72" t="s">
        <v>31</v>
      </c>
      <c r="C481" s="73" t="s">
        <v>31</v>
      </c>
      <c r="D481" s="69" t="s">
        <v>47</v>
      </c>
      <c r="E481" s="75" t="s">
        <v>380</v>
      </c>
      <c r="F481" s="76" t="s">
        <v>382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
      <c r="A482" s="31" t="str">
        <f t="shared" si="38"/>
        <v>lt004_protectiontyp_epc_lbl</v>
      </c>
      <c r="B482" s="72" t="s">
        <v>31</v>
      </c>
      <c r="C482" s="73" t="s">
        <v>31</v>
      </c>
      <c r="D482" s="69" t="s">
        <v>47</v>
      </c>
      <c r="E482" s="75" t="s">
        <v>380</v>
      </c>
      <c r="F482" s="76" t="s">
        <v>383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
      <c r="A483" s="31" t="str">
        <f t="shared" si="38"/>
        <v>lt004_protectionepc_lbl</v>
      </c>
      <c r="B483" s="72" t="s">
        <v>31</v>
      </c>
      <c r="C483" s="73" t="s">
        <v>31</v>
      </c>
      <c r="D483" s="69" t="s">
        <v>47</v>
      </c>
      <c r="E483" s="75" t="s">
        <v>380</v>
      </c>
      <c r="F483" s="76" t="s">
        <v>384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
      <c r="A484" s="31" t="str">
        <f t="shared" si="38"/>
        <v>lt004_protectionemssns_scp1_prtctn</v>
      </c>
      <c r="B484" s="72" t="s">
        <v>31</v>
      </c>
      <c r="C484" s="73" t="s">
        <v>31</v>
      </c>
      <c r="D484" s="69" t="s">
        <v>47</v>
      </c>
      <c r="E484" s="75" t="s">
        <v>380</v>
      </c>
      <c r="F484" s="76" t="s">
        <v>385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
      <c r="A485" s="31" t="str">
        <f t="shared" si="38"/>
        <v>lt004_protectionemssns_scp2_prtctn</v>
      </c>
      <c r="B485" s="72" t="s">
        <v>31</v>
      </c>
      <c r="C485" s="73" t="s">
        <v>31</v>
      </c>
      <c r="D485" s="69" t="s">
        <v>47</v>
      </c>
      <c r="E485" s="75" t="s">
        <v>380</v>
      </c>
      <c r="F485" s="76" t="s">
        <v>386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
      <c r="A486" s="31" t="str">
        <f t="shared" si="38"/>
        <v>lt004_protectionemssns_scp3_prtctn</v>
      </c>
      <c r="B486" s="72" t="s">
        <v>31</v>
      </c>
      <c r="C486" s="73" t="s">
        <v>31</v>
      </c>
      <c r="D486" s="69" t="s">
        <v>47</v>
      </c>
      <c r="E486" s="75" t="s">
        <v>380</v>
      </c>
      <c r="F486" s="76" t="s">
        <v>387</v>
      </c>
      <c r="G486" s="69" t="str">
        <f>INDEX(Auxiliar!$B$16:$B$24,MATCH(Plano_V1!H486,Auxiliar!$C$16:$C$24,0),1)</f>
        <v>6. Em implementação (re-especificação)</v>
      </c>
      <c r="H486" s="69">
        <f>VLOOKUP(A486,'Aux - pivots1'!$A:$B,2,0)</f>
        <v>7</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
      <c r="A487" s="31" t="str">
        <f t="shared" si="38"/>
        <v>lt004_protectionmthd_usd_prtctn_scp_1</v>
      </c>
      <c r="B487" s="72" t="s">
        <v>31</v>
      </c>
      <c r="C487" s="73" t="s">
        <v>31</v>
      </c>
      <c r="D487" s="69" t="s">
        <v>47</v>
      </c>
      <c r="E487" s="75" t="s">
        <v>380</v>
      </c>
      <c r="F487" s="76" t="s">
        <v>388</v>
      </c>
      <c r="G487" s="69" t="str">
        <f>INDEX(Auxiliar!$B$16:$B$24,MATCH(Plano_V1!H487,Auxiliar!$C$16:$C$24,0),1)</f>
        <v>6. Em implementação (re-especificação)</v>
      </c>
      <c r="H487" s="69">
        <f>VLOOKUP(A487,'Aux - pivots1'!$A:$B,2,0)</f>
        <v>7</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
      <c r="A488" s="31" t="str">
        <f t="shared" si="38"/>
        <v>lt004_protectionmthd_usd_prtctn_scp_2</v>
      </c>
      <c r="B488" s="72" t="s">
        <v>31</v>
      </c>
      <c r="C488" s="73" t="s">
        <v>31</v>
      </c>
      <c r="D488" s="69" t="s">
        <v>47</v>
      </c>
      <c r="E488" s="75" t="s">
        <v>380</v>
      </c>
      <c r="F488" s="76" t="s">
        <v>389</v>
      </c>
      <c r="G488" s="69" t="str">
        <f>INDEX(Auxiliar!$B$16:$B$24,MATCH(Plano_V1!H488,Auxiliar!$C$16:$C$24,0),1)</f>
        <v>6. Em implementação (re-especificação)</v>
      </c>
      <c r="H488" s="69">
        <f>VLOOKUP(A488,'Aux - pivots1'!$A:$B,2,0)</f>
        <v>7</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
      <c r="A489" s="31" t="str">
        <f t="shared" si="38"/>
        <v>lt004_protectionmthd_usd_prtctn_scp_3</v>
      </c>
      <c r="B489" s="72" t="s">
        <v>31</v>
      </c>
      <c r="C489" s="73" t="s">
        <v>31</v>
      </c>
      <c r="D489" s="69" t="s">
        <v>47</v>
      </c>
      <c r="E489" s="75" t="s">
        <v>380</v>
      </c>
      <c r="F489" s="76" t="s">
        <v>390</v>
      </c>
      <c r="G489" s="69" t="str">
        <f>INDEX(Auxiliar!$B$16:$B$24,MATCH(Plano_V1!H489,Auxiliar!$C$16:$C$24,0),1)</f>
        <v>6. Em implementação (re-especificação)</v>
      </c>
      <c r="H489" s="69">
        <f>VLOOKUP(A489,'Aux - pivots1'!$A:$B,2,0)</f>
        <v>7</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
      <c r="A490" s="31" t="str">
        <f t="shared" si="38"/>
        <v>lt004_protectionflg_act_physcl_rsk</v>
      </c>
      <c r="B490" s="72" t="s">
        <v>31</v>
      </c>
      <c r="C490" s="73" t="s">
        <v>31</v>
      </c>
      <c r="D490" s="69" t="s">
        <v>47</v>
      </c>
      <c r="E490" s="75" t="s">
        <v>380</v>
      </c>
      <c r="F490" s="76" t="s">
        <v>369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
      <c r="A491" s="31" t="str">
        <f t="shared" si="38"/>
        <v>lt004_protectionflg_chrnc_physcl_rsk</v>
      </c>
      <c r="B491" s="72" t="s">
        <v>31</v>
      </c>
      <c r="C491" s="73" t="s">
        <v>31</v>
      </c>
      <c r="D491" s="69" t="s">
        <v>47</v>
      </c>
      <c r="E491" s="75" t="s">
        <v>380</v>
      </c>
      <c r="F491" s="76" t="s">
        <v>370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x14ac:dyDescent="0.4">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x14ac:dyDescent="0.4">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x14ac:dyDescent="0.4">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x14ac:dyDescent="0.4">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
      <c r="D639" s="13"/>
      <c r="AT639" t="s">
        <v>455</v>
      </c>
    </row>
  </sheetData>
  <autoFilter ref="B13:K636" xr:uid="{00000000-0009-0000-0000-000002000000}"/>
  <conditionalFormatting sqref="L15:L18 L26:L447">
    <cfRule type="cellIs" dxfId="45" priority="11" operator="notEqual">
      <formula>0</formula>
    </cfRule>
  </conditionalFormatting>
  <conditionalFormatting sqref="L21:L23">
    <cfRule type="cellIs" dxfId="44" priority="3" operator="notEqual">
      <formula>0</formula>
    </cfRule>
  </conditionalFormatting>
  <conditionalFormatting sqref="L577:L579">
    <cfRule type="cellIs" dxfId="43" priority="2" operator="notEqual">
      <formula>0</formula>
    </cfRule>
  </conditionalFormatting>
  <conditionalFormatting sqref="L582:L636">
    <cfRule type="cellIs" dxfId="42" priority="1" operator="notEqual">
      <formula>0</formula>
    </cfRule>
  </conditionalFormatting>
  <conditionalFormatting sqref="M5:M6 N6:FK6">
    <cfRule type="cellIs" dxfId="41" priority="12" operator="notEqual">
      <formula>0</formula>
    </cfRule>
  </conditionalFormatting>
  <conditionalFormatting sqref="M15:FK18 M21:FK23 M577:FK579 M636:FK636">
    <cfRule type="cellIs" dxfId="40" priority="10" operator="greaterThan">
      <formula>0</formula>
    </cfRule>
  </conditionalFormatting>
  <conditionalFormatting sqref="M26:FK27">
    <cfRule type="cellIs" dxfId="39" priority="9" operator="greaterThan">
      <formula>0</formula>
    </cfRule>
  </conditionalFormatting>
  <conditionalFormatting sqref="M42:FK42">
    <cfRule type="cellIs" dxfId="38" priority="8" operator="greaterThan">
      <formula>0</formula>
    </cfRule>
  </conditionalFormatting>
  <conditionalFormatting sqref="M198:FK198">
    <cfRule type="cellIs" dxfId="37" priority="7" operator="greaterThan">
      <formula>0</formula>
    </cfRule>
  </conditionalFormatting>
  <conditionalFormatting sqref="M362:FK362">
    <cfRule type="cellIs" dxfId="36" priority="6" operator="greaterThan">
      <formula>0</formula>
    </cfRule>
  </conditionalFormatting>
  <conditionalFormatting sqref="M447:FK447">
    <cfRule type="cellIs" dxfId="35" priority="5" operator="greaterThan">
      <formula>0</formula>
    </cfRule>
  </conditionalFormatting>
  <conditionalFormatting sqref="M582:FK583">
    <cfRule type="cellIs" dxfId="3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1"/>
  <sheetViews>
    <sheetView showGridLines="0" topLeftCell="A75" zoomScale="60" zoomScaleNormal="60" workbookViewId="0">
      <selection activeCell="T103" sqref="T103"/>
    </sheetView>
  </sheetViews>
  <sheetFormatPr defaultColWidth="0" defaultRowHeight="18.75" zeroHeight="1" x14ac:dyDescent="0.4"/>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x14ac:dyDescent="0.4"/>
    <row r="2" spans="1:34" x14ac:dyDescent="0.4"/>
    <row r="3" spans="1:34" x14ac:dyDescent="0.4"/>
    <row r="4" spans="1:34"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4" x14ac:dyDescent="0.5">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x14ac:dyDescent="0.4">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x14ac:dyDescent="0.4">
      <c r="A8" s="121"/>
      <c r="B8" s="231" t="s">
        <v>2035</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3"/>
      <c r="AH8" s="121"/>
    </row>
    <row r="9" spans="1:34" ht="17.649999999999999" customHeight="1" x14ac:dyDescent="0.4">
      <c r="A9" s="121"/>
      <c r="B9" s="234"/>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6"/>
      <c r="AH9" s="121"/>
    </row>
    <row r="10" spans="1:34" ht="17.649999999999999" customHeight="1" x14ac:dyDescent="0.4">
      <c r="A10" s="121"/>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6"/>
      <c r="AH10" s="121"/>
    </row>
    <row r="11" spans="1:34" ht="17.649999999999999" customHeight="1" x14ac:dyDescent="0.4">
      <c r="A11" s="121"/>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6"/>
      <c r="AH11" s="121"/>
    </row>
    <row r="12" spans="1:34" ht="17.649999999999999" customHeight="1" x14ac:dyDescent="0.4">
      <c r="A12" s="121"/>
      <c r="B12" s="234"/>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6"/>
      <c r="AH12" s="121"/>
    </row>
    <row r="13" spans="1:34" ht="17.649999999999999" customHeight="1" x14ac:dyDescent="0.4">
      <c r="A13" s="121"/>
      <c r="B13" s="234"/>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6"/>
      <c r="AH13" s="121"/>
    </row>
    <row r="14" spans="1:34" ht="17.649999999999999" customHeight="1" x14ac:dyDescent="0.4">
      <c r="A14" s="121"/>
      <c r="B14" s="234"/>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6"/>
      <c r="AH14" s="121"/>
    </row>
    <row r="15" spans="1:34" ht="17.649999999999999" customHeight="1" x14ac:dyDescent="0.4">
      <c r="A15" s="121"/>
      <c r="B15" s="234"/>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6"/>
      <c r="AH15" s="121"/>
    </row>
    <row r="16" spans="1:34" ht="17.649999999999999" customHeight="1" x14ac:dyDescent="0.4">
      <c r="A16" s="121"/>
      <c r="B16" s="234"/>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6"/>
      <c r="AH16" s="121"/>
    </row>
    <row r="17" spans="1:34" ht="17.649999999999999" customHeight="1" x14ac:dyDescent="0.4">
      <c r="A17" s="121"/>
      <c r="B17" s="234"/>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6"/>
      <c r="AH17" s="121"/>
    </row>
    <row r="18" spans="1:34" ht="17.649999999999999" customHeight="1" x14ac:dyDescent="0.4">
      <c r="A18" s="121"/>
      <c r="B18" s="234"/>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6"/>
      <c r="AH18" s="121"/>
    </row>
    <row r="19" spans="1:34" ht="17.649999999999999" customHeight="1" x14ac:dyDescent="0.4">
      <c r="A19" s="121"/>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9"/>
      <c r="AH19" s="121"/>
    </row>
    <row r="20" spans="1:34" x14ac:dyDescent="0.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4" x14ac:dyDescent="0.5">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x14ac:dyDescent="0.4">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
      <c r="A25" s="121"/>
      <c r="B25" s="126"/>
      <c r="C25" s="164" t="s">
        <v>620</v>
      </c>
      <c r="G25" s="164" t="s">
        <v>621</v>
      </c>
      <c r="P25" s="134" t="s">
        <v>622</v>
      </c>
      <c r="Q25" s="135"/>
      <c r="R25" s="134"/>
      <c r="S25" s="135"/>
      <c r="T25" s="136">
        <v>45569</v>
      </c>
      <c r="U25" s="136">
        <f>T25+7</f>
        <v>45576</v>
      </c>
      <c r="V25" s="137" t="s">
        <v>623</v>
      </c>
      <c r="X25" s="165" t="s">
        <v>624</v>
      </c>
      <c r="AG25" s="127"/>
      <c r="AH25" s="121"/>
    </row>
    <row r="26" spans="1:34" ht="17.649999999999999" customHeight="1" x14ac:dyDescent="0.4">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9" t="s">
        <v>2034</v>
      </c>
      <c r="Y26" s="250"/>
      <c r="Z26" s="250"/>
      <c r="AA26" s="250"/>
      <c r="AB26" s="250"/>
      <c r="AC26" s="250"/>
      <c r="AD26" s="250"/>
      <c r="AE26" s="250"/>
      <c r="AF26" s="251"/>
      <c r="AG26" s="173"/>
      <c r="AH26" s="121"/>
    </row>
    <row r="27" spans="1:34" x14ac:dyDescent="0.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2"/>
      <c r="Y27" s="253"/>
      <c r="Z27" s="253"/>
      <c r="AA27" s="253"/>
      <c r="AB27" s="253"/>
      <c r="AC27" s="253"/>
      <c r="AD27" s="253"/>
      <c r="AE27" s="253"/>
      <c r="AF27" s="254"/>
      <c r="AG27" s="173"/>
      <c r="AH27" s="121"/>
    </row>
    <row r="28" spans="1:34" x14ac:dyDescent="0.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2"/>
      <c r="Y28" s="253"/>
      <c r="Z28" s="253"/>
      <c r="AA28" s="253"/>
      <c r="AB28" s="253"/>
      <c r="AC28" s="253"/>
      <c r="AD28" s="253"/>
      <c r="AE28" s="253"/>
      <c r="AF28" s="254"/>
      <c r="AG28" s="173"/>
      <c r="AH28" s="121"/>
    </row>
    <row r="29" spans="1:34" x14ac:dyDescent="0.4">
      <c r="A29" s="121"/>
      <c r="B29" s="126"/>
      <c r="D29" s="224" t="str">
        <f>"# "&amp;U35</f>
        <v># 168</v>
      </c>
      <c r="E29" s="224"/>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2"/>
      <c r="Y29" s="253"/>
      <c r="Z29" s="253"/>
      <c r="AA29" s="253"/>
      <c r="AB29" s="253"/>
      <c r="AC29" s="253"/>
      <c r="AD29" s="253"/>
      <c r="AE29" s="253"/>
      <c r="AF29" s="254"/>
      <c r="AG29" s="173"/>
      <c r="AH29" s="121"/>
    </row>
    <row r="30" spans="1:34" ht="17.649999999999999" customHeight="1" x14ac:dyDescent="0.4">
      <c r="A30" s="121"/>
      <c r="B30" s="126"/>
      <c r="D30" s="224"/>
      <c r="E30" s="224"/>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2"/>
      <c r="Y30" s="253"/>
      <c r="Z30" s="253"/>
      <c r="AA30" s="253"/>
      <c r="AB30" s="253"/>
      <c r="AC30" s="253"/>
      <c r="AD30" s="253"/>
      <c r="AE30" s="253"/>
      <c r="AF30" s="254"/>
      <c r="AG30" s="173"/>
      <c r="AH30" s="121"/>
    </row>
    <row r="31" spans="1:34" ht="17.649999999999999" customHeight="1" x14ac:dyDescent="0.4">
      <c r="A31" s="121"/>
      <c r="B31" s="126"/>
      <c r="D31" s="224"/>
      <c r="E31" s="224"/>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2"/>
      <c r="Y31" s="253"/>
      <c r="Z31" s="253"/>
      <c r="AA31" s="253"/>
      <c r="AB31" s="253"/>
      <c r="AC31" s="253"/>
      <c r="AD31" s="253"/>
      <c r="AE31" s="253"/>
      <c r="AF31" s="254"/>
      <c r="AG31" s="173"/>
      <c r="AH31" s="121"/>
    </row>
    <row r="32" spans="1:34" x14ac:dyDescent="0.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2"/>
      <c r="Y32" s="253"/>
      <c r="Z32" s="253"/>
      <c r="AA32" s="253"/>
      <c r="AB32" s="253"/>
      <c r="AC32" s="253"/>
      <c r="AD32" s="253"/>
      <c r="AE32" s="253"/>
      <c r="AF32" s="254"/>
      <c r="AG32" s="173"/>
      <c r="AH32" s="121"/>
    </row>
    <row r="33" spans="1:34" x14ac:dyDescent="0.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2"/>
      <c r="Y33" s="253"/>
      <c r="Z33" s="253"/>
      <c r="AA33" s="253"/>
      <c r="AB33" s="253"/>
      <c r="AC33" s="253"/>
      <c r="AD33" s="253"/>
      <c r="AE33" s="253"/>
      <c r="AF33" s="254"/>
      <c r="AG33" s="173"/>
      <c r="AH33" s="121"/>
    </row>
    <row r="34" spans="1:34" x14ac:dyDescent="0.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2"/>
      <c r="Y34" s="253"/>
      <c r="Z34" s="253"/>
      <c r="AA34" s="253"/>
      <c r="AB34" s="253"/>
      <c r="AC34" s="253"/>
      <c r="AD34" s="253"/>
      <c r="AE34" s="253"/>
      <c r="AF34" s="254"/>
      <c r="AG34" s="173"/>
      <c r="AH34" s="121"/>
    </row>
    <row r="35" spans="1:34" x14ac:dyDescent="0.4">
      <c r="A35" s="121"/>
      <c r="B35" s="126"/>
      <c r="T35" s="132">
        <f>SUM(T26:T34)</f>
        <v>168</v>
      </c>
      <c r="U35" s="132">
        <f>SUM(U26:U34)</f>
        <v>168</v>
      </c>
      <c r="X35" s="252"/>
      <c r="Y35" s="253"/>
      <c r="Z35" s="253"/>
      <c r="AA35" s="253"/>
      <c r="AB35" s="253"/>
      <c r="AC35" s="253"/>
      <c r="AD35" s="253"/>
      <c r="AE35" s="253"/>
      <c r="AF35" s="254"/>
      <c r="AG35" s="173"/>
      <c r="AH35" s="121"/>
    </row>
    <row r="36" spans="1:34" x14ac:dyDescent="0.4">
      <c r="A36" s="121"/>
      <c r="B36" s="126"/>
      <c r="G36" s="134" t="s">
        <v>632</v>
      </c>
      <c r="H36" s="135"/>
      <c r="I36" s="135"/>
      <c r="J36" s="135"/>
      <c r="K36" s="135"/>
      <c r="L36" s="135"/>
      <c r="M36" s="135"/>
      <c r="P36" s="134" t="s">
        <v>633</v>
      </c>
      <c r="Q36" s="135"/>
      <c r="R36" s="135"/>
      <c r="S36" s="135"/>
      <c r="T36" s="135"/>
      <c r="U36" s="135"/>
      <c r="V36" s="135"/>
      <c r="X36" s="252"/>
      <c r="Y36" s="253"/>
      <c r="Z36" s="253"/>
      <c r="AA36" s="253"/>
      <c r="AB36" s="253"/>
      <c r="AC36" s="253"/>
      <c r="AD36" s="253"/>
      <c r="AE36" s="253"/>
      <c r="AF36" s="254"/>
      <c r="AG36" s="173"/>
      <c r="AH36" s="121"/>
    </row>
    <row r="37" spans="1:34" x14ac:dyDescent="0.4">
      <c r="A37" s="121"/>
      <c r="B37" s="126"/>
      <c r="F37" s="169" t="s">
        <v>634</v>
      </c>
      <c r="G37" s="27" t="s">
        <v>635</v>
      </c>
      <c r="L37" s="171" t="s">
        <v>636</v>
      </c>
      <c r="O37" s="169" t="s">
        <v>634</v>
      </c>
      <c r="P37" s="27" t="s">
        <v>637</v>
      </c>
      <c r="T37" s="171" t="s">
        <v>636</v>
      </c>
      <c r="X37" s="252"/>
      <c r="Y37" s="253"/>
      <c r="Z37" s="253"/>
      <c r="AA37" s="253"/>
      <c r="AB37" s="253"/>
      <c r="AC37" s="253"/>
      <c r="AD37" s="253"/>
      <c r="AE37" s="253"/>
      <c r="AF37" s="254"/>
      <c r="AG37" s="173"/>
      <c r="AH37" s="121"/>
    </row>
    <row r="38" spans="1:34" x14ac:dyDescent="0.4">
      <c r="A38" s="121"/>
      <c r="B38" s="126"/>
      <c r="F38" s="169" t="s">
        <v>634</v>
      </c>
      <c r="G38" s="27" t="s">
        <v>638</v>
      </c>
      <c r="L38" s="171" t="s">
        <v>636</v>
      </c>
      <c r="O38" s="169" t="s">
        <v>634</v>
      </c>
      <c r="P38" s="27" t="s">
        <v>639</v>
      </c>
      <c r="T38" s="171" t="s">
        <v>636</v>
      </c>
      <c r="X38" s="252"/>
      <c r="Y38" s="253"/>
      <c r="Z38" s="253"/>
      <c r="AA38" s="253"/>
      <c r="AB38" s="253"/>
      <c r="AC38" s="253"/>
      <c r="AD38" s="253"/>
      <c r="AE38" s="253"/>
      <c r="AF38" s="254"/>
      <c r="AG38" s="173"/>
      <c r="AH38" s="121"/>
    </row>
    <row r="39" spans="1:34" x14ac:dyDescent="0.4">
      <c r="A39" s="121"/>
      <c r="B39" s="126"/>
      <c r="F39" s="169" t="s">
        <v>634</v>
      </c>
      <c r="G39" s="27" t="s">
        <v>640</v>
      </c>
      <c r="L39" s="171" t="s">
        <v>636</v>
      </c>
      <c r="O39" s="169" t="s">
        <v>634</v>
      </c>
      <c r="P39" s="27" t="s">
        <v>641</v>
      </c>
      <c r="T39" s="174" t="s">
        <v>642</v>
      </c>
      <c r="X39" s="252"/>
      <c r="Y39" s="253"/>
      <c r="Z39" s="253"/>
      <c r="AA39" s="253"/>
      <c r="AB39" s="253"/>
      <c r="AC39" s="253"/>
      <c r="AD39" s="253"/>
      <c r="AE39" s="253"/>
      <c r="AF39" s="254"/>
      <c r="AG39" s="173"/>
      <c r="AH39" s="121"/>
    </row>
    <row r="40" spans="1:34" x14ac:dyDescent="0.4">
      <c r="A40" s="121"/>
      <c r="B40" s="126"/>
      <c r="F40" s="169" t="s">
        <v>634</v>
      </c>
      <c r="G40" s="27" t="s">
        <v>643</v>
      </c>
      <c r="L40" s="171" t="s">
        <v>636</v>
      </c>
      <c r="O40" s="169"/>
      <c r="T40" s="174"/>
      <c r="X40" s="252"/>
      <c r="Y40" s="253"/>
      <c r="Z40" s="253"/>
      <c r="AA40" s="253"/>
      <c r="AB40" s="253"/>
      <c r="AC40" s="253"/>
      <c r="AD40" s="253"/>
      <c r="AE40" s="253"/>
      <c r="AF40" s="254"/>
      <c r="AG40" s="173"/>
      <c r="AH40" s="121"/>
    </row>
    <row r="41" spans="1:34" x14ac:dyDescent="0.4">
      <c r="A41" s="121"/>
      <c r="B41" s="126"/>
      <c r="F41" s="169" t="s">
        <v>634</v>
      </c>
      <c r="G41" s="27" t="s">
        <v>644</v>
      </c>
      <c r="L41" s="175" t="s">
        <v>645</v>
      </c>
      <c r="O41" s="169"/>
      <c r="T41" s="174"/>
      <c r="X41" s="252"/>
      <c r="Y41" s="253"/>
      <c r="Z41" s="253"/>
      <c r="AA41" s="253"/>
      <c r="AB41" s="253"/>
      <c r="AC41" s="253"/>
      <c r="AD41" s="253"/>
      <c r="AE41" s="253"/>
      <c r="AF41" s="254"/>
      <c r="AG41" s="173"/>
      <c r="AH41" s="121"/>
    </row>
    <row r="42" spans="1:34" x14ac:dyDescent="0.4">
      <c r="A42" s="121"/>
      <c r="B42" s="126"/>
      <c r="F42" s="169" t="s">
        <v>634</v>
      </c>
      <c r="G42" s="27" t="s">
        <v>646</v>
      </c>
      <c r="L42" s="175" t="s">
        <v>645</v>
      </c>
      <c r="O42" s="169"/>
      <c r="T42" s="171"/>
      <c r="X42" s="252"/>
      <c r="Y42" s="253"/>
      <c r="Z42" s="253"/>
      <c r="AA42" s="253"/>
      <c r="AB42" s="253"/>
      <c r="AC42" s="253"/>
      <c r="AD42" s="253"/>
      <c r="AE42" s="253"/>
      <c r="AF42" s="254"/>
      <c r="AG42" s="173"/>
      <c r="AH42" s="121"/>
    </row>
    <row r="43" spans="1:34" x14ac:dyDescent="0.4">
      <c r="A43" s="121"/>
      <c r="B43" s="126"/>
      <c r="O43" s="169"/>
      <c r="X43" s="255"/>
      <c r="Y43" s="256"/>
      <c r="Z43" s="256"/>
      <c r="AA43" s="256"/>
      <c r="AB43" s="256"/>
      <c r="AC43" s="256"/>
      <c r="AD43" s="256"/>
      <c r="AE43" s="256"/>
      <c r="AF43" s="257"/>
      <c r="AG43" s="173"/>
      <c r="AH43" s="121"/>
    </row>
    <row r="44" spans="1:34" x14ac:dyDescent="0.4">
      <c r="A44" s="121"/>
      <c r="B44" s="126"/>
      <c r="O44" s="169"/>
      <c r="AG44" s="176"/>
      <c r="AH44" s="121"/>
    </row>
    <row r="45" spans="1:34" x14ac:dyDescent="0.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4" x14ac:dyDescent="0.5">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x14ac:dyDescent="0.4">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649999999999999" customHeight="1" x14ac:dyDescent="0.4">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40" t="s">
        <v>2033</v>
      </c>
      <c r="Y52" s="241"/>
      <c r="Z52" s="241"/>
      <c r="AA52" s="241"/>
      <c r="AB52" s="241"/>
      <c r="AC52" s="241"/>
      <c r="AD52" s="241"/>
      <c r="AE52" s="241"/>
      <c r="AF52" s="242"/>
      <c r="AG52" s="167" t="s">
        <v>648</v>
      </c>
      <c r="AH52" s="121"/>
    </row>
    <row r="53" spans="1:34" x14ac:dyDescent="0.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3"/>
      <c r="Y53" s="244"/>
      <c r="Z53" s="244"/>
      <c r="AA53" s="244"/>
      <c r="AB53" s="244"/>
      <c r="AC53" s="244"/>
      <c r="AD53" s="244"/>
      <c r="AE53" s="244"/>
      <c r="AF53" s="245"/>
      <c r="AG53" s="167"/>
      <c r="AH53" s="121"/>
    </row>
    <row r="54" spans="1:34" x14ac:dyDescent="0.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3"/>
      <c r="Y54" s="244"/>
      <c r="Z54" s="244"/>
      <c r="AA54" s="244"/>
      <c r="AB54" s="244"/>
      <c r="AC54" s="244"/>
      <c r="AD54" s="244"/>
      <c r="AE54" s="244"/>
      <c r="AF54" s="245"/>
      <c r="AG54" s="167"/>
      <c r="AH54" s="121"/>
    </row>
    <row r="55" spans="1:34" x14ac:dyDescent="0.4">
      <c r="A55" s="121"/>
      <c r="B55" s="126"/>
      <c r="D55" s="224" t="str">
        <f>"# "&amp;U61</f>
        <v># 245</v>
      </c>
      <c r="E55" s="224"/>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3"/>
      <c r="Y55" s="244"/>
      <c r="Z55" s="244"/>
      <c r="AA55" s="244"/>
      <c r="AB55" s="244"/>
      <c r="AC55" s="244"/>
      <c r="AD55" s="244"/>
      <c r="AE55" s="244"/>
      <c r="AF55" s="245"/>
      <c r="AG55" s="167"/>
      <c r="AH55" s="121"/>
    </row>
    <row r="56" spans="1:34" ht="17.649999999999999" customHeight="1" x14ac:dyDescent="0.4">
      <c r="A56" s="121"/>
      <c r="B56" s="126"/>
      <c r="D56" s="224"/>
      <c r="E56" s="224"/>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3"/>
      <c r="Y56" s="244"/>
      <c r="Z56" s="244"/>
      <c r="AA56" s="244"/>
      <c r="AB56" s="244"/>
      <c r="AC56" s="244"/>
      <c r="AD56" s="244"/>
      <c r="AE56" s="244"/>
      <c r="AF56" s="245"/>
      <c r="AG56" s="167"/>
      <c r="AH56" s="121"/>
    </row>
    <row r="57" spans="1:34" ht="17.649999999999999" customHeight="1" x14ac:dyDescent="0.4">
      <c r="A57" s="121"/>
      <c r="B57" s="126"/>
      <c r="D57" s="224"/>
      <c r="E57" s="224"/>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3"/>
      <c r="Y57" s="244"/>
      <c r="Z57" s="244"/>
      <c r="AA57" s="244"/>
      <c r="AB57" s="244"/>
      <c r="AC57" s="244"/>
      <c r="AD57" s="244"/>
      <c r="AE57" s="244"/>
      <c r="AF57" s="245"/>
      <c r="AG57" s="167"/>
      <c r="AH57" s="121"/>
    </row>
    <row r="58" spans="1:34" ht="17.649999999999999" customHeight="1" x14ac:dyDescent="0.4">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3"/>
      <c r="Y58" s="244"/>
      <c r="Z58" s="244"/>
      <c r="AA58" s="244"/>
      <c r="AB58" s="244"/>
      <c r="AC58" s="244"/>
      <c r="AD58" s="244"/>
      <c r="AE58" s="244"/>
      <c r="AF58" s="245"/>
      <c r="AG58" s="167"/>
      <c r="AH58" s="121"/>
    </row>
    <row r="59" spans="1:34" x14ac:dyDescent="0.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3"/>
      <c r="Y59" s="244"/>
      <c r="Z59" s="244"/>
      <c r="AA59" s="244"/>
      <c r="AB59" s="244"/>
      <c r="AC59" s="244"/>
      <c r="AD59" s="244"/>
      <c r="AE59" s="244"/>
      <c r="AF59" s="245"/>
      <c r="AG59" s="167"/>
      <c r="AH59" s="121"/>
    </row>
    <row r="60" spans="1:34" x14ac:dyDescent="0.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3"/>
      <c r="Y60" s="244"/>
      <c r="Z60" s="244"/>
      <c r="AA60" s="244"/>
      <c r="AB60" s="244"/>
      <c r="AC60" s="244"/>
      <c r="AD60" s="244"/>
      <c r="AE60" s="244"/>
      <c r="AF60" s="245"/>
      <c r="AG60" s="167"/>
      <c r="AH60" s="121"/>
    </row>
    <row r="61" spans="1:34" x14ac:dyDescent="0.4">
      <c r="A61" s="121"/>
      <c r="B61" s="126"/>
      <c r="T61" s="132">
        <f>SUM(T52:T60)</f>
        <v>245</v>
      </c>
      <c r="U61" s="132">
        <f>SUM(U52:U60)</f>
        <v>245</v>
      </c>
      <c r="X61" s="243"/>
      <c r="Y61" s="244"/>
      <c r="Z61" s="244"/>
      <c r="AA61" s="244"/>
      <c r="AB61" s="244"/>
      <c r="AC61" s="244"/>
      <c r="AD61" s="244"/>
      <c r="AE61" s="244"/>
      <c r="AF61" s="245"/>
      <c r="AG61" s="167"/>
      <c r="AH61" s="121"/>
    </row>
    <row r="62" spans="1:34" x14ac:dyDescent="0.4">
      <c r="A62" s="121"/>
      <c r="B62" s="126"/>
      <c r="X62" s="243"/>
      <c r="Y62" s="244"/>
      <c r="Z62" s="244"/>
      <c r="AA62" s="244"/>
      <c r="AB62" s="244"/>
      <c r="AC62" s="244"/>
      <c r="AD62" s="244"/>
      <c r="AE62" s="244"/>
      <c r="AF62" s="245"/>
      <c r="AG62" s="167"/>
      <c r="AH62" s="121"/>
    </row>
    <row r="63" spans="1:34" x14ac:dyDescent="0.4">
      <c r="A63" s="121"/>
      <c r="B63" s="126"/>
      <c r="P63" s="134" t="s">
        <v>649</v>
      </c>
      <c r="Q63" s="135"/>
      <c r="R63" s="135"/>
      <c r="S63" s="135"/>
      <c r="T63" s="135"/>
      <c r="U63" s="135"/>
      <c r="V63" s="135"/>
      <c r="X63" s="243"/>
      <c r="Y63" s="244"/>
      <c r="Z63" s="244"/>
      <c r="AA63" s="244"/>
      <c r="AB63" s="244"/>
      <c r="AC63" s="244"/>
      <c r="AD63" s="244"/>
      <c r="AE63" s="244"/>
      <c r="AF63" s="245"/>
      <c r="AG63" s="167"/>
      <c r="AH63" s="121"/>
    </row>
    <row r="64" spans="1:34" x14ac:dyDescent="0.4">
      <c r="A64" s="121"/>
      <c r="B64" s="126"/>
      <c r="O64" s="169" t="s">
        <v>634</v>
      </c>
      <c r="P64" s="27" t="s">
        <v>226</v>
      </c>
      <c r="T64" s="171" t="s">
        <v>636</v>
      </c>
      <c r="X64" s="243"/>
      <c r="Y64" s="244"/>
      <c r="Z64" s="244"/>
      <c r="AA64" s="244"/>
      <c r="AB64" s="244"/>
      <c r="AC64" s="244"/>
      <c r="AD64" s="244"/>
      <c r="AE64" s="244"/>
      <c r="AF64" s="245"/>
      <c r="AG64" s="167"/>
      <c r="AH64" s="121"/>
    </row>
    <row r="65" spans="1:34" x14ac:dyDescent="0.4">
      <c r="A65" s="121"/>
      <c r="B65" s="126"/>
      <c r="O65" s="169" t="s">
        <v>634</v>
      </c>
      <c r="P65" s="27" t="s">
        <v>225</v>
      </c>
      <c r="T65" s="171" t="s">
        <v>636</v>
      </c>
      <c r="X65" s="243"/>
      <c r="Y65" s="244"/>
      <c r="Z65" s="244"/>
      <c r="AA65" s="244"/>
      <c r="AB65" s="244"/>
      <c r="AC65" s="244"/>
      <c r="AD65" s="244"/>
      <c r="AE65" s="244"/>
      <c r="AF65" s="245"/>
      <c r="AG65" s="167"/>
      <c r="AH65" s="121"/>
    </row>
    <row r="66" spans="1:34" x14ac:dyDescent="0.4">
      <c r="A66" s="121"/>
      <c r="B66" s="126"/>
      <c r="O66" s="169" t="s">
        <v>634</v>
      </c>
      <c r="P66" s="27" t="s">
        <v>223</v>
      </c>
      <c r="T66" s="171" t="s">
        <v>636</v>
      </c>
      <c r="X66" s="243"/>
      <c r="Y66" s="244"/>
      <c r="Z66" s="244"/>
      <c r="AA66" s="244"/>
      <c r="AB66" s="244"/>
      <c r="AC66" s="244"/>
      <c r="AD66" s="244"/>
      <c r="AE66" s="244"/>
      <c r="AF66" s="245"/>
      <c r="AG66" s="167"/>
      <c r="AH66" s="121"/>
    </row>
    <row r="67" spans="1:34" x14ac:dyDescent="0.4">
      <c r="A67" s="121"/>
      <c r="B67" s="126"/>
      <c r="O67" s="169" t="s">
        <v>634</v>
      </c>
      <c r="P67" s="27" t="s">
        <v>222</v>
      </c>
      <c r="T67" s="171" t="s">
        <v>636</v>
      </c>
      <c r="X67" s="243"/>
      <c r="Y67" s="244"/>
      <c r="Z67" s="244"/>
      <c r="AA67" s="244"/>
      <c r="AB67" s="244"/>
      <c r="AC67" s="244"/>
      <c r="AD67" s="244"/>
      <c r="AE67" s="244"/>
      <c r="AF67" s="245"/>
      <c r="AG67" s="167"/>
      <c r="AH67" s="121"/>
    </row>
    <row r="68" spans="1:34" x14ac:dyDescent="0.4">
      <c r="A68" s="121"/>
      <c r="B68" s="126"/>
      <c r="O68" s="169" t="s">
        <v>634</v>
      </c>
      <c r="P68" s="27" t="s">
        <v>227</v>
      </c>
      <c r="T68" s="171" t="s">
        <v>636</v>
      </c>
      <c r="X68" s="243"/>
      <c r="Y68" s="244"/>
      <c r="Z68" s="244"/>
      <c r="AA68" s="244"/>
      <c r="AB68" s="244"/>
      <c r="AC68" s="244"/>
      <c r="AD68" s="244"/>
      <c r="AE68" s="244"/>
      <c r="AF68" s="245"/>
      <c r="AG68" s="167"/>
      <c r="AH68" s="121"/>
    </row>
    <row r="69" spans="1:34" x14ac:dyDescent="0.4">
      <c r="A69" s="121"/>
      <c r="B69" s="126"/>
      <c r="O69" s="169" t="s">
        <v>634</v>
      </c>
      <c r="P69" s="27" t="s">
        <v>228</v>
      </c>
      <c r="T69" s="171" t="s">
        <v>636</v>
      </c>
      <c r="X69" s="243"/>
      <c r="Y69" s="244"/>
      <c r="Z69" s="244"/>
      <c r="AA69" s="244"/>
      <c r="AB69" s="244"/>
      <c r="AC69" s="244"/>
      <c r="AD69" s="244"/>
      <c r="AE69" s="244"/>
      <c r="AF69" s="245"/>
      <c r="AG69" s="167"/>
      <c r="AH69" s="121"/>
    </row>
    <row r="70" spans="1:34" x14ac:dyDescent="0.4">
      <c r="A70" s="121"/>
      <c r="B70" s="126"/>
      <c r="O70" s="169" t="s">
        <v>634</v>
      </c>
      <c r="P70" s="27" t="s">
        <v>229</v>
      </c>
      <c r="T70" s="171" t="s">
        <v>636</v>
      </c>
      <c r="X70" s="243"/>
      <c r="Y70" s="244"/>
      <c r="Z70" s="244"/>
      <c r="AA70" s="244"/>
      <c r="AB70" s="244"/>
      <c r="AC70" s="244"/>
      <c r="AD70" s="244"/>
      <c r="AE70" s="244"/>
      <c r="AF70" s="245"/>
      <c r="AG70" s="167"/>
      <c r="AH70" s="121"/>
    </row>
    <row r="71" spans="1:34" x14ac:dyDescent="0.4">
      <c r="A71" s="121"/>
      <c r="B71" s="126"/>
      <c r="O71" s="169" t="s">
        <v>634</v>
      </c>
      <c r="P71" s="27" t="s">
        <v>224</v>
      </c>
      <c r="T71" s="171" t="s">
        <v>636</v>
      </c>
      <c r="X71" s="243"/>
      <c r="Y71" s="244"/>
      <c r="Z71" s="244"/>
      <c r="AA71" s="244"/>
      <c r="AB71" s="244"/>
      <c r="AC71" s="244"/>
      <c r="AD71" s="244"/>
      <c r="AE71" s="244"/>
      <c r="AF71" s="245"/>
      <c r="AG71" s="167"/>
      <c r="AH71" s="121"/>
    </row>
    <row r="72" spans="1:34" x14ac:dyDescent="0.4">
      <c r="A72" s="121"/>
      <c r="B72" s="126"/>
      <c r="O72" s="169" t="s">
        <v>634</v>
      </c>
      <c r="P72" s="27" t="s">
        <v>191</v>
      </c>
      <c r="T72" s="175" t="s">
        <v>650</v>
      </c>
      <c r="X72" s="243"/>
      <c r="Y72" s="244"/>
      <c r="Z72" s="244"/>
      <c r="AA72" s="244"/>
      <c r="AB72" s="244"/>
      <c r="AC72" s="244"/>
      <c r="AD72" s="244"/>
      <c r="AE72" s="244"/>
      <c r="AF72" s="245"/>
      <c r="AG72" s="167"/>
      <c r="AH72" s="121"/>
    </row>
    <row r="73" spans="1:34" x14ac:dyDescent="0.4">
      <c r="A73" s="121"/>
      <c r="B73" s="126"/>
      <c r="O73" s="169" t="s">
        <v>634</v>
      </c>
      <c r="P73" s="189" t="s">
        <v>651</v>
      </c>
      <c r="T73" s="175" t="s">
        <v>652</v>
      </c>
      <c r="X73" s="243"/>
      <c r="Y73" s="244"/>
      <c r="Z73" s="244"/>
      <c r="AA73" s="244"/>
      <c r="AB73" s="244"/>
      <c r="AC73" s="244"/>
      <c r="AD73" s="244"/>
      <c r="AE73" s="244"/>
      <c r="AF73" s="245"/>
      <c r="AG73" s="167"/>
      <c r="AH73" s="121"/>
    </row>
    <row r="74" spans="1:34" x14ac:dyDescent="0.4">
      <c r="A74" s="121"/>
      <c r="B74" s="126"/>
      <c r="P74" s="168"/>
      <c r="X74" s="243"/>
      <c r="Y74" s="244"/>
      <c r="Z74" s="244"/>
      <c r="AA74" s="244"/>
      <c r="AB74" s="244"/>
      <c r="AC74" s="244"/>
      <c r="AD74" s="244"/>
      <c r="AE74" s="244"/>
      <c r="AF74" s="245"/>
      <c r="AG74" s="167"/>
      <c r="AH74" s="121"/>
    </row>
    <row r="75" spans="1:34" x14ac:dyDescent="0.4">
      <c r="A75" s="121"/>
      <c r="B75" s="126"/>
      <c r="P75" s="134" t="s">
        <v>653</v>
      </c>
      <c r="Q75" s="135"/>
      <c r="R75" s="135"/>
      <c r="S75" s="135"/>
      <c r="T75" s="135"/>
      <c r="U75" s="135"/>
      <c r="V75" s="135"/>
      <c r="X75" s="243"/>
      <c r="Y75" s="244"/>
      <c r="Z75" s="244"/>
      <c r="AA75" s="244"/>
      <c r="AB75" s="244"/>
      <c r="AC75" s="244"/>
      <c r="AD75" s="244"/>
      <c r="AE75" s="244"/>
      <c r="AF75" s="245"/>
      <c r="AG75" s="167"/>
      <c r="AH75" s="121"/>
    </row>
    <row r="76" spans="1:34" x14ac:dyDescent="0.4">
      <c r="A76" s="121"/>
      <c r="B76" s="126"/>
      <c r="O76" s="169" t="s">
        <v>634</v>
      </c>
      <c r="P76" s="27" t="s">
        <v>654</v>
      </c>
      <c r="T76" s="175" t="s">
        <v>650</v>
      </c>
      <c r="X76" s="243"/>
      <c r="Y76" s="244"/>
      <c r="Z76" s="244"/>
      <c r="AA76" s="244"/>
      <c r="AB76" s="244"/>
      <c r="AC76" s="244"/>
      <c r="AD76" s="244"/>
      <c r="AE76" s="244"/>
      <c r="AF76" s="245"/>
      <c r="AG76" s="167"/>
      <c r="AH76" s="121"/>
    </row>
    <row r="77" spans="1:34" x14ac:dyDescent="0.4">
      <c r="A77" s="121"/>
      <c r="B77" s="126"/>
      <c r="O77" s="169" t="s">
        <v>634</v>
      </c>
      <c r="P77" s="27" t="s">
        <v>322</v>
      </c>
      <c r="T77" s="171" t="s">
        <v>655</v>
      </c>
      <c r="X77" s="243"/>
      <c r="Y77" s="244"/>
      <c r="Z77" s="244"/>
      <c r="AA77" s="244"/>
      <c r="AB77" s="244"/>
      <c r="AC77" s="244"/>
      <c r="AD77" s="244"/>
      <c r="AE77" s="244"/>
      <c r="AF77" s="245"/>
      <c r="AG77" s="167"/>
      <c r="AH77" s="121"/>
    </row>
    <row r="78" spans="1:34" x14ac:dyDescent="0.4">
      <c r="A78" s="121"/>
      <c r="B78" s="126"/>
      <c r="O78" s="169" t="s">
        <v>634</v>
      </c>
      <c r="P78" s="27" t="s">
        <v>336</v>
      </c>
      <c r="T78" s="171" t="s">
        <v>636</v>
      </c>
      <c r="X78" s="243"/>
      <c r="Y78" s="244"/>
      <c r="Z78" s="244"/>
      <c r="AA78" s="244"/>
      <c r="AB78" s="244"/>
      <c r="AC78" s="244"/>
      <c r="AD78" s="244"/>
      <c r="AE78" s="244"/>
      <c r="AF78" s="245"/>
      <c r="AG78" s="167"/>
      <c r="AH78" s="121"/>
    </row>
    <row r="79" spans="1:34" x14ac:dyDescent="0.4">
      <c r="A79" s="121"/>
      <c r="B79" s="126"/>
      <c r="O79" s="169" t="s">
        <v>634</v>
      </c>
      <c r="P79" s="27" t="s">
        <v>344</v>
      </c>
      <c r="T79" s="175" t="s">
        <v>650</v>
      </c>
      <c r="X79" s="243"/>
      <c r="Y79" s="244"/>
      <c r="Z79" s="244"/>
      <c r="AA79" s="244"/>
      <c r="AB79" s="244"/>
      <c r="AC79" s="244"/>
      <c r="AD79" s="244"/>
      <c r="AE79" s="244"/>
      <c r="AF79" s="245"/>
      <c r="AG79" s="167"/>
      <c r="AH79" s="121"/>
    </row>
    <row r="80" spans="1:34" x14ac:dyDescent="0.4">
      <c r="A80" s="121"/>
      <c r="B80" s="126"/>
      <c r="O80" s="169"/>
      <c r="T80" s="170"/>
      <c r="X80" s="246"/>
      <c r="Y80" s="247"/>
      <c r="Z80" s="247"/>
      <c r="AA80" s="247"/>
      <c r="AB80" s="247"/>
      <c r="AC80" s="247"/>
      <c r="AD80" s="247"/>
      <c r="AE80" s="247"/>
      <c r="AF80" s="248"/>
      <c r="AG80" s="167"/>
      <c r="AH80" s="121"/>
    </row>
    <row r="81" spans="1:34" x14ac:dyDescent="0.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4" x14ac:dyDescent="0.5">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x14ac:dyDescent="0.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x14ac:dyDescent="0.4">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5" t="s">
        <v>2032</v>
      </c>
      <c r="Y87" s="226"/>
      <c r="Z87" s="226"/>
      <c r="AA87" s="226"/>
      <c r="AB87" s="226"/>
      <c r="AC87" s="226"/>
      <c r="AD87" s="226"/>
      <c r="AE87" s="226"/>
      <c r="AF87" s="227"/>
      <c r="AG87" s="172"/>
      <c r="AH87" s="121"/>
    </row>
    <row r="88" spans="1:34" x14ac:dyDescent="0.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28"/>
      <c r="Y88" s="229"/>
      <c r="Z88" s="229"/>
      <c r="AA88" s="229"/>
      <c r="AB88" s="229"/>
      <c r="AC88" s="229"/>
      <c r="AD88" s="229"/>
      <c r="AE88" s="229"/>
      <c r="AF88" s="230"/>
      <c r="AG88" s="172"/>
      <c r="AH88" s="121"/>
    </row>
    <row r="89" spans="1:34" x14ac:dyDescent="0.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28"/>
      <c r="Y89" s="229"/>
      <c r="Z89" s="229"/>
      <c r="AA89" s="229"/>
      <c r="AB89" s="229"/>
      <c r="AC89" s="229"/>
      <c r="AD89" s="229"/>
      <c r="AE89" s="229"/>
      <c r="AF89" s="230"/>
      <c r="AG89" s="172"/>
      <c r="AH89" s="121"/>
    </row>
    <row r="90" spans="1:34" ht="17.649999999999999" customHeight="1" x14ac:dyDescent="0.4">
      <c r="A90" s="121"/>
      <c r="B90" s="126"/>
      <c r="D90" s="224" t="str">
        <f>"# "&amp;U96</f>
        <v># 126</v>
      </c>
      <c r="E90" s="224"/>
      <c r="P90" s="27" t="s">
        <v>2031</v>
      </c>
      <c r="T90" s="27">
        <f>COUNTIFS(Table4[Status Anterior],'1. Status Resumo'!$P90,Table4[Sub-âmbito],'1. Status Resumo'!$G$83,Table4[Tipo de teste],"2. Campo")</f>
        <v>23</v>
      </c>
      <c r="U90" s="27">
        <f>COUNTIFS(Table4[Status Atual],'1. Status Resumo'!$P90,Table4[Sub-âmbito],'1. Status Resumo'!$G$83,Table4[Tipo de teste],"2. Campo")</f>
        <v>9</v>
      </c>
      <c r="V90" s="27">
        <f t="shared" ref="V90" si="5">U90-T90</f>
        <v>-14</v>
      </c>
      <c r="X90" s="228"/>
      <c r="Y90" s="229"/>
      <c r="Z90" s="229"/>
      <c r="AA90" s="229"/>
      <c r="AB90" s="229"/>
      <c r="AC90" s="229"/>
      <c r="AD90" s="229"/>
      <c r="AE90" s="229"/>
      <c r="AF90" s="230"/>
      <c r="AG90" s="172"/>
      <c r="AH90" s="121"/>
    </row>
    <row r="91" spans="1:34" ht="17.649999999999999" customHeight="1" x14ac:dyDescent="0.4">
      <c r="A91" s="121"/>
      <c r="B91" s="126"/>
      <c r="D91" s="224"/>
      <c r="E91" s="224"/>
      <c r="P91" s="27" t="s">
        <v>627</v>
      </c>
      <c r="T91" s="27">
        <f>COUNTIFS(Table4[Status Anterior],'1. Status Resumo'!$P91,Table4[Sub-âmbito],'1. Status Resumo'!$G$83,Table4[Tipo de teste],"2. Campo")</f>
        <v>20</v>
      </c>
      <c r="U91" s="27">
        <f>COUNTIFS(Table4[Status Atual],'1. Status Resumo'!$P91,Table4[Sub-âmbito],'1. Status Resumo'!$G$83,Table4[Tipo de teste],"2. Campo")</f>
        <v>22</v>
      </c>
      <c r="V91" s="27">
        <f t="shared" si="4"/>
        <v>2</v>
      </c>
      <c r="X91" s="228"/>
      <c r="Y91" s="229"/>
      <c r="Z91" s="229"/>
      <c r="AA91" s="229"/>
      <c r="AB91" s="229"/>
      <c r="AC91" s="229"/>
      <c r="AD91" s="229"/>
      <c r="AE91" s="229"/>
      <c r="AF91" s="230"/>
      <c r="AG91" s="172"/>
      <c r="AH91" s="121"/>
    </row>
    <row r="92" spans="1:34" ht="17.649999999999999" customHeight="1" x14ac:dyDescent="0.4">
      <c r="A92" s="121"/>
      <c r="B92" s="126"/>
      <c r="D92" s="224"/>
      <c r="E92" s="224"/>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28"/>
      <c r="Y92" s="229"/>
      <c r="Z92" s="229"/>
      <c r="AA92" s="229"/>
      <c r="AB92" s="229"/>
      <c r="AC92" s="229"/>
      <c r="AD92" s="229"/>
      <c r="AE92" s="229"/>
      <c r="AF92" s="230"/>
      <c r="AG92" s="172"/>
      <c r="AH92" s="121"/>
    </row>
    <row r="93" spans="1:34" x14ac:dyDescent="0.4">
      <c r="A93" s="121"/>
      <c r="B93" s="126"/>
      <c r="D93" s="224"/>
      <c r="E93" s="224"/>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28"/>
      <c r="Y93" s="229"/>
      <c r="Z93" s="229"/>
      <c r="AA93" s="229"/>
      <c r="AB93" s="229"/>
      <c r="AC93" s="229"/>
      <c r="AD93" s="229"/>
      <c r="AE93" s="229"/>
      <c r="AF93" s="230"/>
      <c r="AG93" s="172"/>
      <c r="AH93" s="121"/>
    </row>
    <row r="94" spans="1:34" x14ac:dyDescent="0.4">
      <c r="A94" s="121"/>
      <c r="B94" s="126"/>
      <c r="D94" s="224"/>
      <c r="E94" s="224"/>
      <c r="P94" s="27" t="s">
        <v>631</v>
      </c>
      <c r="T94" s="27">
        <f>COUNTIFS(Table4[Status Anterior],'1. Status Resumo'!$P94,Table4[Sub-âmbito],'1. Status Resumo'!$G$83,Table4[Tipo de teste],"2. Campo")</f>
        <v>0</v>
      </c>
      <c r="U94" s="27">
        <f>COUNTIFS(Table4[Status Atual],'1. Status Resumo'!$P94,Table4[Sub-âmbito],'1. Status Resumo'!$G$83,Table4[Tipo de teste],"2. Campo")</f>
        <v>12</v>
      </c>
      <c r="V94" s="27">
        <f t="shared" si="4"/>
        <v>12</v>
      </c>
      <c r="X94" s="228"/>
      <c r="Y94" s="229"/>
      <c r="Z94" s="229"/>
      <c r="AA94" s="229"/>
      <c r="AB94" s="229"/>
      <c r="AC94" s="229"/>
      <c r="AD94" s="229"/>
      <c r="AE94" s="229"/>
      <c r="AF94" s="230"/>
      <c r="AG94" s="172"/>
      <c r="AH94" s="121"/>
    </row>
    <row r="95" spans="1:34" x14ac:dyDescent="0.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28"/>
      <c r="Y95" s="229"/>
      <c r="Z95" s="229"/>
      <c r="AA95" s="229"/>
      <c r="AB95" s="229"/>
      <c r="AC95" s="229"/>
      <c r="AD95" s="229"/>
      <c r="AE95" s="229"/>
      <c r="AF95" s="230"/>
      <c r="AG95" s="172"/>
      <c r="AH95" s="121"/>
    </row>
    <row r="96" spans="1:34" x14ac:dyDescent="0.4">
      <c r="A96" s="121"/>
      <c r="B96" s="126"/>
      <c r="T96" s="132">
        <f>SUM(T87:T95)</f>
        <v>126</v>
      </c>
      <c r="U96" s="132">
        <f>SUM(U87:U95)</f>
        <v>126</v>
      </c>
      <c r="X96" s="228"/>
      <c r="Y96" s="229"/>
      <c r="Z96" s="229"/>
      <c r="AA96" s="229"/>
      <c r="AB96" s="229"/>
      <c r="AC96" s="229"/>
      <c r="AD96" s="229"/>
      <c r="AE96" s="229"/>
      <c r="AF96" s="230"/>
      <c r="AG96" s="172"/>
      <c r="AH96" s="121"/>
    </row>
    <row r="97" spans="1:34" x14ac:dyDescent="0.4">
      <c r="A97" s="121"/>
      <c r="B97" s="126"/>
      <c r="T97" s="132"/>
      <c r="U97" s="132"/>
      <c r="X97" s="228"/>
      <c r="Y97" s="229"/>
      <c r="Z97" s="229"/>
      <c r="AA97" s="229"/>
      <c r="AB97" s="229"/>
      <c r="AC97" s="229"/>
      <c r="AD97" s="229"/>
      <c r="AE97" s="229"/>
      <c r="AF97" s="230"/>
      <c r="AG97" s="172"/>
      <c r="AH97" s="121"/>
    </row>
    <row r="98" spans="1:34" x14ac:dyDescent="0.4">
      <c r="A98" s="121"/>
      <c r="B98" s="126"/>
      <c r="P98" s="134" t="s">
        <v>632</v>
      </c>
      <c r="Q98" s="135"/>
      <c r="R98" s="135"/>
      <c r="S98" s="135"/>
      <c r="T98" s="135"/>
      <c r="U98" s="135"/>
      <c r="V98" s="135"/>
      <c r="X98" s="228"/>
      <c r="Y98" s="229"/>
      <c r="Z98" s="229"/>
      <c r="AA98" s="229"/>
      <c r="AB98" s="229"/>
      <c r="AC98" s="229"/>
      <c r="AD98" s="229"/>
      <c r="AE98" s="229"/>
      <c r="AF98" s="230"/>
      <c r="AG98" s="172"/>
      <c r="AH98" s="121"/>
    </row>
    <row r="99" spans="1:34" x14ac:dyDescent="0.4">
      <c r="A99" s="121"/>
      <c r="B99" s="126"/>
      <c r="O99" s="169" t="s">
        <v>634</v>
      </c>
      <c r="P99" s="27" t="s">
        <v>391</v>
      </c>
      <c r="T99" s="221" t="s">
        <v>2037</v>
      </c>
      <c r="X99" s="228"/>
      <c r="Y99" s="229"/>
      <c r="Z99" s="229"/>
      <c r="AA99" s="229"/>
      <c r="AB99" s="229"/>
      <c r="AC99" s="229"/>
      <c r="AD99" s="229"/>
      <c r="AE99" s="229"/>
      <c r="AF99" s="230"/>
      <c r="AG99" s="172"/>
      <c r="AH99" s="121"/>
    </row>
    <row r="100" spans="1:34" x14ac:dyDescent="0.4">
      <c r="A100" s="121"/>
      <c r="B100" s="126"/>
      <c r="O100" s="169" t="s">
        <v>634</v>
      </c>
      <c r="P100" s="27" t="s">
        <v>347</v>
      </c>
      <c r="T100" s="222" t="s">
        <v>2039</v>
      </c>
      <c r="X100" s="228"/>
      <c r="Y100" s="229"/>
      <c r="Z100" s="229"/>
      <c r="AA100" s="229"/>
      <c r="AB100" s="229"/>
      <c r="AC100" s="229"/>
      <c r="AD100" s="229"/>
      <c r="AE100" s="229"/>
      <c r="AF100" s="230"/>
      <c r="AG100" s="172"/>
      <c r="AH100" s="121"/>
    </row>
    <row r="101" spans="1:34" x14ac:dyDescent="0.4">
      <c r="A101" s="121"/>
      <c r="B101" s="126"/>
      <c r="O101" s="169" t="s">
        <v>634</v>
      </c>
      <c r="P101" s="27" t="s">
        <v>380</v>
      </c>
      <c r="T101" s="223" t="s">
        <v>2038</v>
      </c>
      <c r="X101" s="228"/>
      <c r="Y101" s="229"/>
      <c r="Z101" s="229"/>
      <c r="AA101" s="229"/>
      <c r="AB101" s="229"/>
      <c r="AC101" s="229"/>
      <c r="AD101" s="229"/>
      <c r="AE101" s="229"/>
      <c r="AF101" s="230"/>
      <c r="AG101" s="172"/>
      <c r="AH101" s="121"/>
    </row>
    <row r="102" spans="1:34" x14ac:dyDescent="0.4">
      <c r="A102" s="121"/>
      <c r="B102" s="126"/>
      <c r="O102" s="169" t="s">
        <v>634</v>
      </c>
      <c r="P102" s="27" t="s">
        <v>451</v>
      </c>
      <c r="T102" s="171" t="s">
        <v>636</v>
      </c>
      <c r="X102" s="228"/>
      <c r="Y102" s="229"/>
      <c r="Z102" s="229"/>
      <c r="AA102" s="229"/>
      <c r="AB102" s="229"/>
      <c r="AC102" s="229"/>
      <c r="AD102" s="229"/>
      <c r="AE102" s="229"/>
      <c r="AF102" s="230"/>
      <c r="AG102" s="172"/>
      <c r="AH102" s="121"/>
    </row>
    <row r="103" spans="1:34" x14ac:dyDescent="0.4">
      <c r="A103" s="121"/>
      <c r="B103" s="126"/>
      <c r="O103" s="169" t="s">
        <v>634</v>
      </c>
      <c r="P103" s="27" t="s">
        <v>453</v>
      </c>
      <c r="T103" s="171" t="s">
        <v>636</v>
      </c>
      <c r="X103" s="228"/>
      <c r="Y103" s="229"/>
      <c r="Z103" s="229"/>
      <c r="AA103" s="229"/>
      <c r="AB103" s="229"/>
      <c r="AC103" s="229"/>
      <c r="AD103" s="229"/>
      <c r="AE103" s="229"/>
      <c r="AF103" s="230"/>
      <c r="AG103" s="172"/>
      <c r="AH103" s="121"/>
    </row>
    <row r="104" spans="1:34" x14ac:dyDescent="0.4">
      <c r="A104" s="121"/>
      <c r="B104" s="126"/>
      <c r="O104" s="169" t="s">
        <v>634</v>
      </c>
      <c r="P104" s="27" t="s">
        <v>401</v>
      </c>
      <c r="T104" s="221" t="s">
        <v>2037</v>
      </c>
      <c r="X104" s="228"/>
      <c r="Y104" s="229"/>
      <c r="Z104" s="229"/>
      <c r="AA104" s="229"/>
      <c r="AB104" s="229"/>
      <c r="AC104" s="229"/>
      <c r="AD104" s="229"/>
      <c r="AE104" s="229"/>
      <c r="AF104" s="230"/>
      <c r="AG104" s="172"/>
      <c r="AH104" s="121"/>
    </row>
    <row r="105" spans="1:34" x14ac:dyDescent="0.4">
      <c r="A105" s="121"/>
      <c r="B105" s="126"/>
      <c r="O105" s="169" t="s">
        <v>634</v>
      </c>
      <c r="P105" s="27" t="s">
        <v>404</v>
      </c>
      <c r="T105" s="171" t="s">
        <v>636</v>
      </c>
      <c r="X105" s="124"/>
      <c r="Y105" s="124"/>
      <c r="Z105" s="124"/>
      <c r="AA105" s="124"/>
      <c r="AB105" s="124"/>
      <c r="AC105" s="124"/>
      <c r="AD105" s="124"/>
      <c r="AE105" s="124"/>
      <c r="AF105" s="124"/>
      <c r="AG105" s="127"/>
      <c r="AH105" s="121"/>
    </row>
    <row r="106" spans="1:34" x14ac:dyDescent="0.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x14ac:dyDescent="0.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15" hidden="1" customHeight="1" x14ac:dyDescent="0.4">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000000000000004" hidden="1" customHeight="1" x14ac:dyDescent="0.4">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649999999999999" hidden="1" customHeight="1" x14ac:dyDescent="0.4">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649999999999999" hidden="1" customHeight="1" x14ac:dyDescent="0.4">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649999999999999" hidden="1" customHeight="1" x14ac:dyDescent="0.4">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649999999999999" hidden="1" customHeight="1" x14ac:dyDescent="0.4">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649999999999999" hidden="1" customHeight="1" x14ac:dyDescent="0.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649999999999999" hidden="1" customHeight="1" x14ac:dyDescent="0.4">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649999999999999" hidden="1" customHeight="1" x14ac:dyDescent="0.4">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649999999999999" hidden="1" customHeight="1" x14ac:dyDescent="0.4">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649999999999999" hidden="1" customHeight="1" x14ac:dyDescent="0.4">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649999999999999" hidden="1" customHeight="1" x14ac:dyDescent="0.4">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649999999999999" hidden="1" customHeight="1" x14ac:dyDescent="0.4">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649999999999999" hidden="1" customHeight="1" x14ac:dyDescent="0.4">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649999999999999" hidden="1" customHeight="1" x14ac:dyDescent="0.4">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x14ac:dyDescent="0.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x14ac:dyDescent="0.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649999999999999" hidden="1" customHeight="1" x14ac:dyDescent="0.4">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649999999999999" hidden="1" customHeight="1" x14ac:dyDescent="0.4">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649999999999999" hidden="1" customHeight="1" x14ac:dyDescent="0.4">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649999999999999" hidden="1" customHeight="1" x14ac:dyDescent="0.4">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649999999999999" hidden="1" customHeight="1" x14ac:dyDescent="0.4">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649999999999999" hidden="1" customHeight="1" x14ac:dyDescent="0.4">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649999999999999" hidden="1" customHeight="1" x14ac:dyDescent="0.4">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649999999999999" hidden="1" customHeight="1" x14ac:dyDescent="0.4">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649999999999999" hidden="1" customHeight="1" x14ac:dyDescent="0.4">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649999999999999" hidden="1" customHeight="1" x14ac:dyDescent="0.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649999999999999" hidden="1" customHeight="1" x14ac:dyDescent="0.4">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x14ac:dyDescent="0.4">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x14ac:dyDescent="0.4"/>
    <row r="138" spans="1:34" s="217" customFormat="1" hidden="1" x14ac:dyDescent="0.4"/>
    <row r="139" spans="1:34" s="217" customFormat="1" hidden="1" x14ac:dyDescent="0.4"/>
    <row r="140" spans="1:34" s="217" customFormat="1" hidden="1" x14ac:dyDescent="0.4"/>
    <row r="141" spans="1:34" x14ac:dyDescent="0.4"/>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15"/>
  <sheetViews>
    <sheetView showGridLines="0" tabSelected="1" zoomScale="70" zoomScaleNormal="70" workbookViewId="0">
      <pane xSplit="3" ySplit="6" topLeftCell="D444" activePane="bottomRight" state="frozen"/>
      <selection pane="topRight" activeCell="D136" sqref="D136"/>
      <selection pane="bottomLeft" activeCell="D136" sqref="D136"/>
      <selection pane="bottomRight" activeCell="G6" sqref="G6"/>
    </sheetView>
  </sheetViews>
  <sheetFormatPr defaultColWidth="0" defaultRowHeight="14.25" x14ac:dyDescent="0.2"/>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3" width="22" customWidth="1"/>
    <col min="14" max="14" width="3.75" customWidth="1"/>
    <col min="15" max="16384" width="8.75" hidden="1"/>
  </cols>
  <sheetData>
    <row r="1" spans="1:14" ht="18.75" x14ac:dyDescent="0.4">
      <c r="A1" s="27"/>
      <c r="B1" s="27"/>
      <c r="C1" s="27"/>
      <c r="D1" s="27"/>
      <c r="E1" s="27"/>
      <c r="F1" s="27"/>
      <c r="G1" s="27"/>
      <c r="H1" s="27"/>
      <c r="I1" s="27"/>
      <c r="J1" s="27"/>
      <c r="K1" s="27"/>
      <c r="L1" s="27"/>
      <c r="M1" s="27"/>
    </row>
    <row r="2" spans="1:14" ht="18.75" x14ac:dyDescent="0.4">
      <c r="A2" s="27"/>
      <c r="B2" s="27"/>
      <c r="C2" s="27"/>
      <c r="D2" s="27"/>
      <c r="E2" s="27"/>
      <c r="F2" s="27"/>
      <c r="G2" s="27"/>
      <c r="H2" s="27"/>
      <c r="I2" s="27"/>
      <c r="J2" s="27"/>
      <c r="K2" s="27"/>
      <c r="L2" s="27"/>
      <c r="M2" s="27"/>
    </row>
    <row r="3" spans="1:14" ht="18.75" x14ac:dyDescent="0.4">
      <c r="A3" s="27"/>
      <c r="B3" s="27"/>
      <c r="C3" s="27"/>
      <c r="D3" s="27"/>
      <c r="E3" s="27"/>
      <c r="F3" s="27"/>
      <c r="G3" s="27"/>
      <c r="H3" s="27"/>
      <c r="I3" s="27"/>
      <c r="J3" s="27"/>
      <c r="K3" s="27"/>
      <c r="L3" s="27"/>
      <c r="M3" s="27"/>
    </row>
    <row r="4" spans="1:14" ht="4.9000000000000004" customHeight="1" x14ac:dyDescent="0.4">
      <c r="A4" s="119"/>
      <c r="B4" s="119"/>
      <c r="C4" s="119"/>
      <c r="D4" s="119"/>
      <c r="E4" s="119"/>
      <c r="F4" s="119"/>
      <c r="G4" s="119"/>
      <c r="H4" s="119"/>
      <c r="I4" s="119"/>
      <c r="J4" s="119"/>
      <c r="K4" s="119"/>
      <c r="L4" s="119"/>
      <c r="M4" s="119"/>
      <c r="N4" s="119"/>
    </row>
    <row r="6" spans="1:14" ht="18.75" x14ac:dyDescent="0.2">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5" x14ac:dyDescent="0.35">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5" x14ac:dyDescent="0.35">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5" x14ac:dyDescent="0.35">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5" x14ac:dyDescent="0.35">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5" x14ac:dyDescent="0.35">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5" x14ac:dyDescent="0.35">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5" x14ac:dyDescent="0.35">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5" x14ac:dyDescent="0.35">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5" x14ac:dyDescent="0.35">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5" x14ac:dyDescent="0.35">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5" x14ac:dyDescent="0.35">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5" x14ac:dyDescent="0.35">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5" x14ac:dyDescent="0.35">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5" x14ac:dyDescent="0.35">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5" x14ac:dyDescent="0.35">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5" x14ac:dyDescent="0.35">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5" x14ac:dyDescent="0.35">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5" x14ac:dyDescent="0.35">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5" x14ac:dyDescent="0.35">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5" x14ac:dyDescent="0.35">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5" x14ac:dyDescent="0.35">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5" x14ac:dyDescent="0.35">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5" x14ac:dyDescent="0.35">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5" x14ac:dyDescent="0.35">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5" x14ac:dyDescent="0.35">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5" x14ac:dyDescent="0.35">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5" x14ac:dyDescent="0.35">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5" x14ac:dyDescent="0.35">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5" x14ac:dyDescent="0.35">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5" x14ac:dyDescent="0.35">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5" x14ac:dyDescent="0.35">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5" x14ac:dyDescent="0.35">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5" x14ac:dyDescent="0.35">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5" x14ac:dyDescent="0.35">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5" x14ac:dyDescent="0.35">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5" x14ac:dyDescent="0.35">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5" x14ac:dyDescent="0.35">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5" x14ac:dyDescent="0.35">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5" x14ac:dyDescent="0.35">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5" x14ac:dyDescent="0.35">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5" x14ac:dyDescent="0.35">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5" x14ac:dyDescent="0.35">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5" x14ac:dyDescent="0.35">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5" x14ac:dyDescent="0.35">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5" x14ac:dyDescent="0.35">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5" x14ac:dyDescent="0.35">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5" x14ac:dyDescent="0.35">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5" x14ac:dyDescent="0.35">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5" x14ac:dyDescent="0.35">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5" x14ac:dyDescent="0.35">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5" x14ac:dyDescent="0.35">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5" x14ac:dyDescent="0.35">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5" x14ac:dyDescent="0.35">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5" x14ac:dyDescent="0.35">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5" x14ac:dyDescent="0.35">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5" x14ac:dyDescent="0.35">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5" x14ac:dyDescent="0.35">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5" x14ac:dyDescent="0.35">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5" x14ac:dyDescent="0.35">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5" x14ac:dyDescent="0.35">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5" x14ac:dyDescent="0.35">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5" x14ac:dyDescent="0.35">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5" x14ac:dyDescent="0.35">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5" x14ac:dyDescent="0.35">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5" x14ac:dyDescent="0.35">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5" x14ac:dyDescent="0.35">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5" x14ac:dyDescent="0.35">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5" x14ac:dyDescent="0.35">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5" x14ac:dyDescent="0.35">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5" x14ac:dyDescent="0.35">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5" x14ac:dyDescent="0.35">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5" x14ac:dyDescent="0.35">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5" x14ac:dyDescent="0.35">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5" x14ac:dyDescent="0.35">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5" x14ac:dyDescent="0.35">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5" x14ac:dyDescent="0.35">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5" x14ac:dyDescent="0.35">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5" x14ac:dyDescent="0.35">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5" x14ac:dyDescent="0.35">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5" x14ac:dyDescent="0.35">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5" x14ac:dyDescent="0.35">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5" x14ac:dyDescent="0.35">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5" x14ac:dyDescent="0.35">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5" x14ac:dyDescent="0.35">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5" x14ac:dyDescent="0.35">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5" x14ac:dyDescent="0.35">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5" x14ac:dyDescent="0.35">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5" x14ac:dyDescent="0.35">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5" x14ac:dyDescent="0.35">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5" x14ac:dyDescent="0.35">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5" x14ac:dyDescent="0.35">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5" x14ac:dyDescent="0.35">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5" x14ac:dyDescent="0.35">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5" x14ac:dyDescent="0.35">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5" x14ac:dyDescent="0.35">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5" x14ac:dyDescent="0.35">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5" x14ac:dyDescent="0.35">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5" x14ac:dyDescent="0.35">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5" x14ac:dyDescent="0.35">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5" x14ac:dyDescent="0.35">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5" x14ac:dyDescent="0.35">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5" x14ac:dyDescent="0.35">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5" x14ac:dyDescent="0.35">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5" x14ac:dyDescent="0.35">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5" x14ac:dyDescent="0.35">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5" x14ac:dyDescent="0.35">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5" x14ac:dyDescent="0.35">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5" x14ac:dyDescent="0.35">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5" x14ac:dyDescent="0.35">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5" x14ac:dyDescent="0.35">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5" x14ac:dyDescent="0.35">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5" x14ac:dyDescent="0.35">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5" x14ac:dyDescent="0.35">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5" x14ac:dyDescent="0.35">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5" x14ac:dyDescent="0.35">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5" x14ac:dyDescent="0.35">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5" x14ac:dyDescent="0.35">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5" x14ac:dyDescent="0.35">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5" x14ac:dyDescent="0.35">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5" x14ac:dyDescent="0.35">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5" x14ac:dyDescent="0.35">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5" x14ac:dyDescent="0.35">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5" x14ac:dyDescent="0.35">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5" x14ac:dyDescent="0.35">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5" x14ac:dyDescent="0.35">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5" x14ac:dyDescent="0.35">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5" x14ac:dyDescent="0.35">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5" x14ac:dyDescent="0.35">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5" x14ac:dyDescent="0.35">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5" x14ac:dyDescent="0.35">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5" x14ac:dyDescent="0.35">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5" x14ac:dyDescent="0.35">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5" x14ac:dyDescent="0.35">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5" x14ac:dyDescent="0.35">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5" x14ac:dyDescent="0.35">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5" x14ac:dyDescent="0.35">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5" x14ac:dyDescent="0.35">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5" x14ac:dyDescent="0.35">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5" x14ac:dyDescent="0.35">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5" x14ac:dyDescent="0.35">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5" x14ac:dyDescent="0.35">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5" x14ac:dyDescent="0.35">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5" x14ac:dyDescent="0.35">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5" x14ac:dyDescent="0.35">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5" x14ac:dyDescent="0.35">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5" x14ac:dyDescent="0.35">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5" x14ac:dyDescent="0.35">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5" x14ac:dyDescent="0.35">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5" x14ac:dyDescent="0.35">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5" x14ac:dyDescent="0.35">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5" x14ac:dyDescent="0.35">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5" x14ac:dyDescent="0.35">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5" x14ac:dyDescent="0.35">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5" x14ac:dyDescent="0.35">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5" x14ac:dyDescent="0.35">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5" x14ac:dyDescent="0.35">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5" x14ac:dyDescent="0.35">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5" x14ac:dyDescent="0.35">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5" x14ac:dyDescent="0.35">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5" x14ac:dyDescent="0.35">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5" x14ac:dyDescent="0.35">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5" x14ac:dyDescent="0.35">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5" x14ac:dyDescent="0.35">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5" x14ac:dyDescent="0.35">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5" x14ac:dyDescent="0.35">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5" x14ac:dyDescent="0.35">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5" x14ac:dyDescent="0.35">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5" x14ac:dyDescent="0.35">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5" x14ac:dyDescent="0.35">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5" x14ac:dyDescent="0.35">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5" x14ac:dyDescent="0.35">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5" x14ac:dyDescent="0.35">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5" x14ac:dyDescent="0.35">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5" x14ac:dyDescent="0.35">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5" x14ac:dyDescent="0.35">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5" x14ac:dyDescent="0.35">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5" x14ac:dyDescent="0.35">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5" x14ac:dyDescent="0.35">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5" x14ac:dyDescent="0.35">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5" x14ac:dyDescent="0.35">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5" x14ac:dyDescent="0.35">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5" x14ac:dyDescent="0.35">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5" x14ac:dyDescent="0.35">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5" x14ac:dyDescent="0.35">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5" x14ac:dyDescent="0.35">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5" x14ac:dyDescent="0.35">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5" x14ac:dyDescent="0.35">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5" x14ac:dyDescent="0.35">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5" x14ac:dyDescent="0.35">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5" x14ac:dyDescent="0.35">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5" x14ac:dyDescent="0.35">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5" x14ac:dyDescent="0.35">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5" x14ac:dyDescent="0.35">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5" x14ac:dyDescent="0.35">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5" x14ac:dyDescent="0.35">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5" x14ac:dyDescent="0.35">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5" x14ac:dyDescent="0.35">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5" x14ac:dyDescent="0.35">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5" x14ac:dyDescent="0.35">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5" x14ac:dyDescent="0.35">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5" x14ac:dyDescent="0.35">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5" x14ac:dyDescent="0.35">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5" x14ac:dyDescent="0.35">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5" x14ac:dyDescent="0.35">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5" x14ac:dyDescent="0.35">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5" x14ac:dyDescent="0.35">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5" x14ac:dyDescent="0.35">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5" x14ac:dyDescent="0.35">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5" x14ac:dyDescent="0.35">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5" x14ac:dyDescent="0.35">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5" x14ac:dyDescent="0.35">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5" x14ac:dyDescent="0.35">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5" x14ac:dyDescent="0.35">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5" x14ac:dyDescent="0.35">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5" x14ac:dyDescent="0.35">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5" x14ac:dyDescent="0.35">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5" x14ac:dyDescent="0.35">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5" x14ac:dyDescent="0.35">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5" x14ac:dyDescent="0.35">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5" x14ac:dyDescent="0.35">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5" x14ac:dyDescent="0.35">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5" x14ac:dyDescent="0.35">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5" x14ac:dyDescent="0.35">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5" x14ac:dyDescent="0.35">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5" x14ac:dyDescent="0.35">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5" x14ac:dyDescent="0.35">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5" x14ac:dyDescent="0.35">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5" x14ac:dyDescent="0.35">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5" x14ac:dyDescent="0.35">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5" x14ac:dyDescent="0.35">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5" x14ac:dyDescent="0.35">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5" x14ac:dyDescent="0.35">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5" x14ac:dyDescent="0.35">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5" x14ac:dyDescent="0.35">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5" x14ac:dyDescent="0.35">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5" x14ac:dyDescent="0.35">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5" x14ac:dyDescent="0.35">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5" x14ac:dyDescent="0.35">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5" x14ac:dyDescent="0.35">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5" x14ac:dyDescent="0.35">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5" x14ac:dyDescent="0.35">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5" x14ac:dyDescent="0.35">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5" x14ac:dyDescent="0.35">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5" x14ac:dyDescent="0.35">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5" x14ac:dyDescent="0.35">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5" x14ac:dyDescent="0.35">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5" x14ac:dyDescent="0.35">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5" x14ac:dyDescent="0.35">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5" x14ac:dyDescent="0.35">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5" x14ac:dyDescent="0.35">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5" x14ac:dyDescent="0.35">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5" x14ac:dyDescent="0.35">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5" x14ac:dyDescent="0.35">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5" x14ac:dyDescent="0.35">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5" x14ac:dyDescent="0.35">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5" x14ac:dyDescent="0.35">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5" x14ac:dyDescent="0.35">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5" x14ac:dyDescent="0.35">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5" x14ac:dyDescent="0.35">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5" x14ac:dyDescent="0.35">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5" x14ac:dyDescent="0.35">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5" x14ac:dyDescent="0.35">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5" x14ac:dyDescent="0.35">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5" x14ac:dyDescent="0.35">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5" x14ac:dyDescent="0.35">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5" x14ac:dyDescent="0.35">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5" x14ac:dyDescent="0.35">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5" x14ac:dyDescent="0.35">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5" x14ac:dyDescent="0.35">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5" x14ac:dyDescent="0.35">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5" x14ac:dyDescent="0.35">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5" x14ac:dyDescent="0.35">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5" x14ac:dyDescent="0.35">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5" x14ac:dyDescent="0.35">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5" x14ac:dyDescent="0.35">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5" x14ac:dyDescent="0.35">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5" x14ac:dyDescent="0.35">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5" x14ac:dyDescent="0.35">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5" x14ac:dyDescent="0.35">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5" x14ac:dyDescent="0.35">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5" x14ac:dyDescent="0.35">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5" x14ac:dyDescent="0.35">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5" x14ac:dyDescent="0.35">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5" x14ac:dyDescent="0.35">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5" x14ac:dyDescent="0.35">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5" x14ac:dyDescent="0.35">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5" x14ac:dyDescent="0.35">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5" x14ac:dyDescent="0.35">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5" x14ac:dyDescent="0.35">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5" x14ac:dyDescent="0.35">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5" x14ac:dyDescent="0.35">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5" x14ac:dyDescent="0.35">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5" x14ac:dyDescent="0.35">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5" x14ac:dyDescent="0.35">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5" x14ac:dyDescent="0.35">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5" x14ac:dyDescent="0.35">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5" x14ac:dyDescent="0.35">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5" x14ac:dyDescent="0.35">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5" x14ac:dyDescent="0.35">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5" x14ac:dyDescent="0.35">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5" x14ac:dyDescent="0.35">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5" x14ac:dyDescent="0.35">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5" x14ac:dyDescent="0.35">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5" x14ac:dyDescent="0.35">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5" x14ac:dyDescent="0.35">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5" x14ac:dyDescent="0.35">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5" x14ac:dyDescent="0.35">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5" x14ac:dyDescent="0.35">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5" x14ac:dyDescent="0.35">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5" x14ac:dyDescent="0.35">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5" x14ac:dyDescent="0.35">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5" x14ac:dyDescent="0.35">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5" x14ac:dyDescent="0.35">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5" x14ac:dyDescent="0.35">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5" x14ac:dyDescent="0.35">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5" x14ac:dyDescent="0.35">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5" x14ac:dyDescent="0.35">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5" x14ac:dyDescent="0.35">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5" x14ac:dyDescent="0.35">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5" x14ac:dyDescent="0.35">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5" x14ac:dyDescent="0.35">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5" x14ac:dyDescent="0.35">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5" x14ac:dyDescent="0.35">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5" x14ac:dyDescent="0.35">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5" x14ac:dyDescent="0.35">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5" x14ac:dyDescent="0.35">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5" x14ac:dyDescent="0.35">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5" x14ac:dyDescent="0.35">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5" x14ac:dyDescent="0.35">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5" x14ac:dyDescent="0.35">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5" x14ac:dyDescent="0.35">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5" x14ac:dyDescent="0.35">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5" x14ac:dyDescent="0.35">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5" x14ac:dyDescent="0.35">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5" x14ac:dyDescent="0.35">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5" x14ac:dyDescent="0.35">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5" x14ac:dyDescent="0.35">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5" x14ac:dyDescent="0.35">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5" x14ac:dyDescent="0.35">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5" x14ac:dyDescent="0.35">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5" x14ac:dyDescent="0.35">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5" x14ac:dyDescent="0.35">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5" x14ac:dyDescent="0.35">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5" x14ac:dyDescent="0.35">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5" x14ac:dyDescent="0.35">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5" x14ac:dyDescent="0.35">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5" x14ac:dyDescent="0.35">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5" x14ac:dyDescent="0.35">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5" x14ac:dyDescent="0.35">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5" x14ac:dyDescent="0.35">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5" x14ac:dyDescent="0.35">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5" x14ac:dyDescent="0.35">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5" x14ac:dyDescent="0.35">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5" x14ac:dyDescent="0.35">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5" x14ac:dyDescent="0.35">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5" x14ac:dyDescent="0.35">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5" x14ac:dyDescent="0.35">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5" x14ac:dyDescent="0.35">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5" x14ac:dyDescent="0.35">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5" x14ac:dyDescent="0.35">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5" x14ac:dyDescent="0.35">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5" x14ac:dyDescent="0.35">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5" x14ac:dyDescent="0.35">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5" x14ac:dyDescent="0.35">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5" x14ac:dyDescent="0.35">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5" x14ac:dyDescent="0.35">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5" x14ac:dyDescent="0.35">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5" x14ac:dyDescent="0.35">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5" x14ac:dyDescent="0.35">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5" x14ac:dyDescent="0.35">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5" x14ac:dyDescent="0.35">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5" x14ac:dyDescent="0.35">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5" x14ac:dyDescent="0.35">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5" x14ac:dyDescent="0.35">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5" x14ac:dyDescent="0.35">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5" x14ac:dyDescent="0.35">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5" x14ac:dyDescent="0.35">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5" x14ac:dyDescent="0.35">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5" x14ac:dyDescent="0.35">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5" x14ac:dyDescent="0.35">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5" x14ac:dyDescent="0.35">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5" x14ac:dyDescent="0.35">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5" x14ac:dyDescent="0.35">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5" x14ac:dyDescent="0.35">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5" x14ac:dyDescent="0.35">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5" x14ac:dyDescent="0.35">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5" x14ac:dyDescent="0.35">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5" x14ac:dyDescent="0.35">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5" x14ac:dyDescent="0.35">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5" x14ac:dyDescent="0.35">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5" x14ac:dyDescent="0.35">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5" x14ac:dyDescent="0.35">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5" x14ac:dyDescent="0.35">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5" x14ac:dyDescent="0.35">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5" x14ac:dyDescent="0.35">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5" x14ac:dyDescent="0.35">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5" x14ac:dyDescent="0.35">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5" x14ac:dyDescent="0.35">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5" x14ac:dyDescent="0.35">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5" x14ac:dyDescent="0.35">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5" x14ac:dyDescent="0.35">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5" x14ac:dyDescent="0.35">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5" x14ac:dyDescent="0.35">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5" x14ac:dyDescent="0.35">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5" x14ac:dyDescent="0.35">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5" x14ac:dyDescent="0.35">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5" x14ac:dyDescent="0.35">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5" x14ac:dyDescent="0.35">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5" x14ac:dyDescent="0.35">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5" x14ac:dyDescent="0.35">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5" x14ac:dyDescent="0.35">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5" x14ac:dyDescent="0.35">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5" x14ac:dyDescent="0.35">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5" x14ac:dyDescent="0.35">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5" x14ac:dyDescent="0.35">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5" x14ac:dyDescent="0.35">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5" x14ac:dyDescent="0.35">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5" x14ac:dyDescent="0.35">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5" x14ac:dyDescent="0.35">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5" x14ac:dyDescent="0.35">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5" x14ac:dyDescent="0.35">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5" x14ac:dyDescent="0.35">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5" x14ac:dyDescent="0.35">
      <c r="A429" s="31" t="str">
        <f t="shared" si="9"/>
        <v>lt003_entitynace_esg</v>
      </c>
      <c r="B429" s="148" t="s">
        <v>31</v>
      </c>
      <c r="C429" s="143" t="s">
        <v>31</v>
      </c>
      <c r="D429" s="139" t="s">
        <v>47</v>
      </c>
      <c r="E429" s="142" t="s">
        <v>347</v>
      </c>
      <c r="F429" s="142" t="s">
        <v>348</v>
      </c>
      <c r="G429" s="141" t="str">
        <f>VLOOKUP(A429,Plano_V3!$A$27:$G$583,7,0)</f>
        <v>6. Em implementação (re-especificação)</v>
      </c>
      <c r="H429" s="141" t="s">
        <v>2031</v>
      </c>
      <c r="I429" s="150"/>
      <c r="J429" s="161">
        <f>IF(VLOOKUP(A429,'Aux - pivots1'!$A:$E,3,0)=0, "",VLOOKUP(A429,'Aux - pivots1'!$A:$E,3,0))</f>
        <v>45583</v>
      </c>
      <c r="K429" s="161" t="str">
        <f>IF(VLOOKUP(A429,'Aux - pivots1'!$A:$E,4,0)=0, "",VLOOKUP(A429,'Aux - pivots1'!$A:$E,4,0))</f>
        <v/>
      </c>
      <c r="L429" s="161" t="str">
        <f>IF(VLOOKUP(A429,'Aux - pivots1'!$A:$E,5,0)=0, "",VLOOKUP(A429,'Aux - pivots1'!$A:$E,5,0))</f>
        <v/>
      </c>
      <c r="M429" s="161"/>
    </row>
    <row r="430" spans="1:13" ht="16.5" x14ac:dyDescent="0.35">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5" x14ac:dyDescent="0.35">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5" x14ac:dyDescent="0.35">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5" x14ac:dyDescent="0.35">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5" x14ac:dyDescent="0.35">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5" x14ac:dyDescent="0.35">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5" x14ac:dyDescent="0.35">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5" x14ac:dyDescent="0.35">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5" x14ac:dyDescent="0.35">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5" x14ac:dyDescent="0.35">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5" x14ac:dyDescent="0.35">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5" x14ac:dyDescent="0.35">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5" x14ac:dyDescent="0.35">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5" x14ac:dyDescent="0.35">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5" x14ac:dyDescent="0.35">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5" x14ac:dyDescent="0.35">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5" x14ac:dyDescent="0.35">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5" x14ac:dyDescent="0.35">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5" x14ac:dyDescent="0.35">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5" x14ac:dyDescent="0.35">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5" x14ac:dyDescent="0.35">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5" x14ac:dyDescent="0.35">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5" x14ac:dyDescent="0.35">
      <c r="A452" s="31" t="str">
        <f t="shared" si="9"/>
        <v>lt003_entityesg_sbsctr</v>
      </c>
      <c r="B452" s="148" t="s">
        <v>31</v>
      </c>
      <c r="C452" s="143" t="s">
        <v>31</v>
      </c>
      <c r="D452" s="139" t="s">
        <v>47</v>
      </c>
      <c r="E452" s="142" t="s">
        <v>347</v>
      </c>
      <c r="F452" s="142" t="s">
        <v>372</v>
      </c>
      <c r="G452" s="141" t="str">
        <f>VLOOKUP(A452,Plano_V3!$A$27:$G$583,7,0)</f>
        <v>6. Em implementação (re-especificação)</v>
      </c>
      <c r="H452" s="141" t="s">
        <v>2031</v>
      </c>
      <c r="I452" s="150"/>
      <c r="J452" s="161">
        <f>IF(VLOOKUP(A452,'Aux - pivots1'!$A:$E,3,0)=0, "",VLOOKUP(A452,'Aux - pivots1'!$A:$E,3,0))</f>
        <v>45583</v>
      </c>
      <c r="K452" s="161" t="str">
        <f>IF(VLOOKUP(A452,'Aux - pivots1'!$A:$E,4,0)=0, "",VLOOKUP(A452,'Aux - pivots1'!$A:$E,4,0))</f>
        <v/>
      </c>
      <c r="L452" s="161" t="str">
        <f>IF(VLOOKUP(A452,'Aux - pivots1'!$A:$E,5,0)=0, "",VLOOKUP(A452,'Aux - pivots1'!$A:$E,5,0))</f>
        <v/>
      </c>
      <c r="M452" s="161"/>
    </row>
    <row r="453" spans="1:13" ht="16.5" x14ac:dyDescent="0.35">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5" x14ac:dyDescent="0.35">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5" x14ac:dyDescent="0.35">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5" x14ac:dyDescent="0.35">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5" x14ac:dyDescent="0.35">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5" x14ac:dyDescent="0.35">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5" x14ac:dyDescent="0.35">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5" x14ac:dyDescent="0.35">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5" x14ac:dyDescent="0.35">
      <c r="A461" s="31" t="str">
        <f t="shared" si="9"/>
        <v>lt004_protectiontyp_ep_scr</v>
      </c>
      <c r="B461" s="148" t="s">
        <v>31</v>
      </c>
      <c r="C461" s="143" t="s">
        <v>31</v>
      </c>
      <c r="D461" s="139" t="s">
        <v>47</v>
      </c>
      <c r="E461" s="142" t="s">
        <v>380</v>
      </c>
      <c r="F461" s="142" t="s">
        <v>381</v>
      </c>
      <c r="G461" s="141" t="str">
        <f>VLOOKUP(A461,Plano_V3!$A$27:$G$583,7,0)</f>
        <v>6. Em implementação (re-especificação)</v>
      </c>
      <c r="H461" s="141" t="s">
        <v>2031</v>
      </c>
      <c r="I461" s="150"/>
      <c r="J461" s="161">
        <f>IF(VLOOKUP(A461,'Aux - pivots1'!$A:$E,3,0)=0, "",VLOOKUP(A461,'Aux - pivots1'!$A:$E,3,0))</f>
        <v>45583</v>
      </c>
      <c r="K461" s="161" t="str">
        <f>IF(VLOOKUP(A461,'Aux - pivots1'!$A:$E,4,0)=0, "",VLOOKUP(A461,'Aux - pivots1'!$A:$E,4,0))</f>
        <v/>
      </c>
      <c r="L461" s="161" t="str">
        <f>IF(VLOOKUP(A461,'Aux - pivots1'!$A:$E,5,0)=0, "",VLOOKUP(A461,'Aux - pivots1'!$A:$E,5,0))</f>
        <v/>
      </c>
      <c r="M461" s="161"/>
    </row>
    <row r="462" spans="1:13" ht="16.5" x14ac:dyDescent="0.35">
      <c r="A462" s="31" t="str">
        <f t="shared" si="9"/>
        <v>lt004_protectionep_scr</v>
      </c>
      <c r="B462" s="148" t="s">
        <v>31</v>
      </c>
      <c r="C462" s="143" t="s">
        <v>31</v>
      </c>
      <c r="D462" s="139" t="s">
        <v>47</v>
      </c>
      <c r="E462" s="142" t="s">
        <v>380</v>
      </c>
      <c r="F462" s="142" t="s">
        <v>382</v>
      </c>
      <c r="G462" s="141" t="str">
        <f>VLOOKUP(A462,Plano_V3!$A$27:$G$583,7,0)</f>
        <v>6. Em implementação (re-especificação)</v>
      </c>
      <c r="H462" s="141" t="s">
        <v>2031</v>
      </c>
      <c r="I462" s="150"/>
      <c r="J462" s="161">
        <f>IF(VLOOKUP(A462,'Aux - pivots1'!$A:$E,3,0)=0, "",VLOOKUP(A462,'Aux - pivots1'!$A:$E,3,0))</f>
        <v>45583</v>
      </c>
      <c r="K462" s="161" t="str">
        <f>IF(VLOOKUP(A462,'Aux - pivots1'!$A:$E,4,0)=0, "",VLOOKUP(A462,'Aux - pivots1'!$A:$E,4,0))</f>
        <v/>
      </c>
      <c r="L462" s="161" t="str">
        <f>IF(VLOOKUP(A462,'Aux - pivots1'!$A:$E,5,0)=0, "",VLOOKUP(A462,'Aux - pivots1'!$A:$E,5,0))</f>
        <v/>
      </c>
      <c r="M462" s="161"/>
    </row>
    <row r="463" spans="1:13" ht="16.5" x14ac:dyDescent="0.35">
      <c r="A463" s="31" t="str">
        <f t="shared" si="9"/>
        <v>lt004_protectiontyp_epc_lbl</v>
      </c>
      <c r="B463" s="148" t="s">
        <v>31</v>
      </c>
      <c r="C463" s="143" t="s">
        <v>31</v>
      </c>
      <c r="D463" s="139" t="s">
        <v>47</v>
      </c>
      <c r="E463" s="142" t="s">
        <v>380</v>
      </c>
      <c r="F463" s="142" t="s">
        <v>383</v>
      </c>
      <c r="G463" s="141" t="str">
        <f>VLOOKUP(A463,Plano_V3!$A$27:$G$583,7,0)</f>
        <v>6. Em implementação (re-especificação)</v>
      </c>
      <c r="H463" s="141" t="s">
        <v>2031</v>
      </c>
      <c r="I463" s="150"/>
      <c r="J463" s="161">
        <f>IF(VLOOKUP(A463,'Aux - pivots1'!$A:$E,3,0)=0, "",VLOOKUP(A463,'Aux - pivots1'!$A:$E,3,0))</f>
        <v>45583</v>
      </c>
      <c r="K463" s="161" t="str">
        <f>IF(VLOOKUP(A463,'Aux - pivots1'!$A:$E,4,0)=0, "",VLOOKUP(A463,'Aux - pivots1'!$A:$E,4,0))</f>
        <v/>
      </c>
      <c r="L463" s="161" t="str">
        <f>IF(VLOOKUP(A463,'Aux - pivots1'!$A:$E,5,0)=0, "",VLOOKUP(A463,'Aux - pivots1'!$A:$E,5,0))</f>
        <v/>
      </c>
      <c r="M463" s="161"/>
    </row>
    <row r="464" spans="1:13" ht="16.5" x14ac:dyDescent="0.35">
      <c r="A464" s="31" t="str">
        <f t="shared" si="9"/>
        <v>lt004_protectionepc_lbl</v>
      </c>
      <c r="B464" s="148" t="s">
        <v>31</v>
      </c>
      <c r="C464" s="143" t="s">
        <v>31</v>
      </c>
      <c r="D464" s="139" t="s">
        <v>47</v>
      </c>
      <c r="E464" s="142" t="s">
        <v>380</v>
      </c>
      <c r="F464" s="142" t="s">
        <v>384</v>
      </c>
      <c r="G464" s="141" t="str">
        <f>VLOOKUP(A464,Plano_V3!$A$27:$G$583,7,0)</f>
        <v>6. Em implementação (re-especificação)</v>
      </c>
      <c r="H464" s="141" t="s">
        <v>2031</v>
      </c>
      <c r="I464" s="150"/>
      <c r="J464" s="161">
        <f>IF(VLOOKUP(A464,'Aux - pivots1'!$A:$E,3,0)=0, "",VLOOKUP(A464,'Aux - pivots1'!$A:$E,3,0))</f>
        <v>45583</v>
      </c>
      <c r="K464" s="161" t="str">
        <f>IF(VLOOKUP(A464,'Aux - pivots1'!$A:$E,4,0)=0, "",VLOOKUP(A464,'Aux - pivots1'!$A:$E,4,0))</f>
        <v/>
      </c>
      <c r="L464" s="161" t="str">
        <f>IF(VLOOKUP(A464,'Aux - pivots1'!$A:$E,5,0)=0, "",VLOOKUP(A464,'Aux - pivots1'!$A:$E,5,0))</f>
        <v/>
      </c>
      <c r="M464" s="161"/>
    </row>
    <row r="465" spans="1:13" ht="16.5" x14ac:dyDescent="0.35">
      <c r="A465" s="31" t="str">
        <f t="shared" si="9"/>
        <v>lt004_protectionemssns_scp1_prtctn</v>
      </c>
      <c r="B465" s="148" t="s">
        <v>31</v>
      </c>
      <c r="C465" s="143" t="s">
        <v>31</v>
      </c>
      <c r="D465" s="139" t="s">
        <v>47</v>
      </c>
      <c r="E465" s="142" t="s">
        <v>380</v>
      </c>
      <c r="F465" s="142" t="s">
        <v>385</v>
      </c>
      <c r="G465" s="141" t="str">
        <f>VLOOKUP(A465,Plano_V3!$A$27:$G$583,7,0)</f>
        <v>3. Pendente de outros desenvolvimentos</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5" x14ac:dyDescent="0.35">
      <c r="A466" s="31" t="str">
        <f t="shared" ref="A466:A529" si="10">E466&amp;F466</f>
        <v>lt004_protectionemssns_scp2_prtctn</v>
      </c>
      <c r="B466" s="148" t="s">
        <v>31</v>
      </c>
      <c r="C466" s="143" t="s">
        <v>31</v>
      </c>
      <c r="D466" s="139" t="s">
        <v>47</v>
      </c>
      <c r="E466" s="142" t="s">
        <v>380</v>
      </c>
      <c r="F466" s="142" t="s">
        <v>386</v>
      </c>
      <c r="G466" s="141" t="str">
        <f>VLOOKUP(A466,Plano_V3!$A$27:$G$583,7,0)</f>
        <v>3. Pendente de outros desenvolvimentos</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5" x14ac:dyDescent="0.35">
      <c r="A467" s="31" t="str">
        <f t="shared" si="10"/>
        <v>lt004_protectionemssns_scp3_prtctn</v>
      </c>
      <c r="B467" s="148" t="s">
        <v>31</v>
      </c>
      <c r="C467" s="143" t="s">
        <v>31</v>
      </c>
      <c r="D467" s="139" t="s">
        <v>47</v>
      </c>
      <c r="E467" s="142" t="s">
        <v>380</v>
      </c>
      <c r="F467" s="142" t="s">
        <v>387</v>
      </c>
      <c r="G467" s="141" t="str">
        <f>VLOOKUP(A467,Plano_V3!$A$27:$G$583,7,0)</f>
        <v>6. Em implementação (re-especificação)</v>
      </c>
      <c r="H467" s="141" t="s">
        <v>2031</v>
      </c>
      <c r="I467" s="150"/>
      <c r="J467" s="161">
        <f>IF(VLOOKUP(A467,'Aux - pivots1'!$A:$E,3,0)=0, "",VLOOKUP(A467,'Aux - pivots1'!$A:$E,3,0))</f>
        <v>45583</v>
      </c>
      <c r="K467" s="161" t="str">
        <f>IF(VLOOKUP(A467,'Aux - pivots1'!$A:$E,4,0)=0, "",VLOOKUP(A467,'Aux - pivots1'!$A:$E,4,0))</f>
        <v/>
      </c>
      <c r="L467" s="161" t="str">
        <f>IF(VLOOKUP(A467,'Aux - pivots1'!$A:$E,5,0)=0, "",VLOOKUP(A467,'Aux - pivots1'!$A:$E,5,0))</f>
        <v/>
      </c>
      <c r="M467" s="161"/>
    </row>
    <row r="468" spans="1:13" ht="16.5" x14ac:dyDescent="0.35">
      <c r="A468" s="31" t="str">
        <f t="shared" si="10"/>
        <v>lt004_protectionmthd_usd_prtctn_scp_1</v>
      </c>
      <c r="B468" s="148" t="s">
        <v>31</v>
      </c>
      <c r="C468" s="143" t="s">
        <v>31</v>
      </c>
      <c r="D468" s="139" t="s">
        <v>47</v>
      </c>
      <c r="E468" s="142" t="s">
        <v>380</v>
      </c>
      <c r="F468" s="142" t="s">
        <v>388</v>
      </c>
      <c r="G468" s="141" t="str">
        <f>VLOOKUP(A468,Plano_V3!$A$27:$G$583,7,0)</f>
        <v>6. Em implementação (re-especificação)</v>
      </c>
      <c r="H468" s="141" t="s">
        <v>2031</v>
      </c>
      <c r="I468" s="150"/>
      <c r="J468" s="161">
        <f>IF(VLOOKUP(A468,'Aux - pivots1'!$A:$E,3,0)=0, "",VLOOKUP(A468,'Aux - pivots1'!$A:$E,3,0))</f>
        <v>45583</v>
      </c>
      <c r="K468" s="161" t="str">
        <f>IF(VLOOKUP(A468,'Aux - pivots1'!$A:$E,4,0)=0, "",VLOOKUP(A468,'Aux - pivots1'!$A:$E,4,0))</f>
        <v/>
      </c>
      <c r="L468" s="161" t="str">
        <f>IF(VLOOKUP(A468,'Aux - pivots1'!$A:$E,5,0)=0, "",VLOOKUP(A468,'Aux - pivots1'!$A:$E,5,0))</f>
        <v/>
      </c>
      <c r="M468" s="161"/>
    </row>
    <row r="469" spans="1:13" ht="16.5" x14ac:dyDescent="0.35">
      <c r="A469" s="31" t="str">
        <f t="shared" si="10"/>
        <v>lt004_protectionmthd_usd_prtctn_scp_2</v>
      </c>
      <c r="B469" s="148" t="s">
        <v>31</v>
      </c>
      <c r="C469" s="143" t="s">
        <v>31</v>
      </c>
      <c r="D469" s="139" t="s">
        <v>47</v>
      </c>
      <c r="E469" s="142" t="s">
        <v>380</v>
      </c>
      <c r="F469" s="142" t="s">
        <v>389</v>
      </c>
      <c r="G469" s="141" t="str">
        <f>VLOOKUP(A469,Plano_V3!$A$27:$G$583,7,0)</f>
        <v>6. Em implementação (re-especificação)</v>
      </c>
      <c r="H469" s="141" t="s">
        <v>2031</v>
      </c>
      <c r="I469" s="150"/>
      <c r="J469" s="161">
        <f>IF(VLOOKUP(A469,'Aux - pivots1'!$A:$E,3,0)=0, "",VLOOKUP(A469,'Aux - pivots1'!$A:$E,3,0))</f>
        <v>45583</v>
      </c>
      <c r="K469" s="161" t="str">
        <f>IF(VLOOKUP(A469,'Aux - pivots1'!$A:$E,4,0)=0, "",VLOOKUP(A469,'Aux - pivots1'!$A:$E,4,0))</f>
        <v/>
      </c>
      <c r="L469" s="161" t="str">
        <f>IF(VLOOKUP(A469,'Aux - pivots1'!$A:$E,5,0)=0, "",VLOOKUP(A469,'Aux - pivots1'!$A:$E,5,0))</f>
        <v/>
      </c>
      <c r="M469" s="161"/>
    </row>
    <row r="470" spans="1:13" ht="16.5" x14ac:dyDescent="0.35">
      <c r="A470" s="31" t="str">
        <f t="shared" si="10"/>
        <v>lt004_protectionmthd_usd_prtctn_scp_3</v>
      </c>
      <c r="B470" s="148" t="s">
        <v>31</v>
      </c>
      <c r="C470" s="143" t="s">
        <v>31</v>
      </c>
      <c r="D470" s="139" t="s">
        <v>47</v>
      </c>
      <c r="E470" s="142" t="s">
        <v>380</v>
      </c>
      <c r="F470" s="142" t="s">
        <v>390</v>
      </c>
      <c r="G470" s="141" t="str">
        <f>VLOOKUP(A470,Plano_V3!$A$27:$G$583,7,0)</f>
        <v>6. Em implementação (re-especificação)</v>
      </c>
      <c r="H470" s="141" t="s">
        <v>2031</v>
      </c>
      <c r="I470" s="150"/>
      <c r="J470" s="161">
        <f>IF(VLOOKUP(A470,'Aux - pivots1'!$A:$E,3,0)=0, "",VLOOKUP(A470,'Aux - pivots1'!$A:$E,3,0))</f>
        <v>45583</v>
      </c>
      <c r="K470" s="161" t="str">
        <f>IF(VLOOKUP(A470,'Aux - pivots1'!$A:$E,4,0)=0, "",VLOOKUP(A470,'Aux - pivots1'!$A:$E,4,0))</f>
        <v/>
      </c>
      <c r="L470" s="161" t="str">
        <f>IF(VLOOKUP(A470,'Aux - pivots1'!$A:$E,5,0)=0, "",VLOOKUP(A470,'Aux - pivots1'!$A:$E,5,0))</f>
        <v/>
      </c>
      <c r="M470" s="161"/>
    </row>
    <row r="471" spans="1:13" ht="16.5" x14ac:dyDescent="0.35">
      <c r="A471" s="31" t="str">
        <f t="shared" si="10"/>
        <v>lt004_protectionflg_act_physcl_rsk</v>
      </c>
      <c r="B471" s="148" t="s">
        <v>31</v>
      </c>
      <c r="C471" s="143" t="s">
        <v>31</v>
      </c>
      <c r="D471" s="139" t="s">
        <v>47</v>
      </c>
      <c r="E471" s="142" t="s">
        <v>380</v>
      </c>
      <c r="F471" s="142" t="s">
        <v>369</v>
      </c>
      <c r="G471" s="141" t="str">
        <f>VLOOKUP(A471,Plano_V3!$A$27:$G$583,7,0)</f>
        <v>6. Em implementação (re-especificação)</v>
      </c>
      <c r="H471" s="141" t="s">
        <v>2031</v>
      </c>
      <c r="I471" s="150"/>
      <c r="J471" s="161">
        <f>IF(VLOOKUP(A471,'Aux - pivots1'!$A:$E,3,0)=0, "",VLOOKUP(A471,'Aux - pivots1'!$A:$E,3,0))</f>
        <v>45583</v>
      </c>
      <c r="K471" s="161" t="str">
        <f>IF(VLOOKUP(A471,'Aux - pivots1'!$A:$E,4,0)=0, "",VLOOKUP(A471,'Aux - pivots1'!$A:$E,4,0))</f>
        <v/>
      </c>
      <c r="L471" s="161" t="str">
        <f>IF(VLOOKUP(A471,'Aux - pivots1'!$A:$E,5,0)=0, "",VLOOKUP(A471,'Aux - pivots1'!$A:$E,5,0))</f>
        <v/>
      </c>
      <c r="M471" s="161"/>
    </row>
    <row r="472" spans="1:13" ht="16.5" x14ac:dyDescent="0.35">
      <c r="A472" s="31" t="str">
        <f t="shared" si="10"/>
        <v>lt004_protectionflg_chrnc_physcl_rsk</v>
      </c>
      <c r="B472" s="148" t="s">
        <v>31</v>
      </c>
      <c r="C472" s="143" t="s">
        <v>31</v>
      </c>
      <c r="D472" s="139" t="s">
        <v>47</v>
      </c>
      <c r="E472" s="142" t="s">
        <v>380</v>
      </c>
      <c r="F472" s="142" t="s">
        <v>370</v>
      </c>
      <c r="G472" s="141" t="str">
        <f>VLOOKUP(A472,Plano_V3!$A$27:$G$583,7,0)</f>
        <v>6. Em implementação (re-especificação)</v>
      </c>
      <c r="H472" s="141" t="s">
        <v>2031</v>
      </c>
      <c r="I472" s="150"/>
      <c r="J472" s="161">
        <f>IF(VLOOKUP(A472,'Aux - pivots1'!$A:$E,3,0)=0, "",VLOOKUP(A472,'Aux - pivots1'!$A:$E,3,0))</f>
        <v>45583</v>
      </c>
      <c r="K472" s="161" t="str">
        <f>IF(VLOOKUP(A472,'Aux - pivots1'!$A:$E,4,0)=0, "",VLOOKUP(A472,'Aux - pivots1'!$A:$E,4,0))</f>
        <v/>
      </c>
      <c r="L472" s="161" t="str">
        <f>IF(VLOOKUP(A472,'Aux - pivots1'!$A:$E,5,0)=0, "",VLOOKUP(A472,'Aux - pivots1'!$A:$E,5,0))</f>
        <v/>
      </c>
      <c r="M472" s="161"/>
    </row>
    <row r="473" spans="1:13" ht="16.5" x14ac:dyDescent="0.35">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5" x14ac:dyDescent="0.35">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5" x14ac:dyDescent="0.35">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5" x14ac:dyDescent="0.35">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5" x14ac:dyDescent="0.35">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5" x14ac:dyDescent="0.35">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5" x14ac:dyDescent="0.35">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5" x14ac:dyDescent="0.35">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5" x14ac:dyDescent="0.35">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5" x14ac:dyDescent="0.35">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5" x14ac:dyDescent="0.35">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5" x14ac:dyDescent="0.35">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5" x14ac:dyDescent="0.35">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5" x14ac:dyDescent="0.35">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5" x14ac:dyDescent="0.35">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5" x14ac:dyDescent="0.35">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5" x14ac:dyDescent="0.35">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5" x14ac:dyDescent="0.35">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5" x14ac:dyDescent="0.35">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5" x14ac:dyDescent="0.35">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5" x14ac:dyDescent="0.35">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5" x14ac:dyDescent="0.35">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5" x14ac:dyDescent="0.35">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5" x14ac:dyDescent="0.35">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5" x14ac:dyDescent="0.35">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5" x14ac:dyDescent="0.35">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5" x14ac:dyDescent="0.35">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5" x14ac:dyDescent="0.35">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5" x14ac:dyDescent="0.35">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5" x14ac:dyDescent="0.35">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5" x14ac:dyDescent="0.35">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5" x14ac:dyDescent="0.35">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5" x14ac:dyDescent="0.35">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5" x14ac:dyDescent="0.35">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5" x14ac:dyDescent="0.35">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5" x14ac:dyDescent="0.35">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5" x14ac:dyDescent="0.35">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5" x14ac:dyDescent="0.35">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5" x14ac:dyDescent="0.35">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5" x14ac:dyDescent="0.35">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5" x14ac:dyDescent="0.35">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5" x14ac:dyDescent="0.35">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5" x14ac:dyDescent="0.35">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5" x14ac:dyDescent="0.35">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5" x14ac:dyDescent="0.35">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5" x14ac:dyDescent="0.35">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5" x14ac:dyDescent="0.35">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5" x14ac:dyDescent="0.35">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5" x14ac:dyDescent="0.35">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5" x14ac:dyDescent="0.35">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5" x14ac:dyDescent="0.35">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5" x14ac:dyDescent="0.35">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5" x14ac:dyDescent="0.35">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5" x14ac:dyDescent="0.35">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5" x14ac:dyDescent="0.35">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5" x14ac:dyDescent="0.35">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5" x14ac:dyDescent="0.35">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5" x14ac:dyDescent="0.35">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5" x14ac:dyDescent="0.35">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5" x14ac:dyDescent="0.35">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5" x14ac:dyDescent="0.35">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5" x14ac:dyDescent="0.35">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5" x14ac:dyDescent="0.35">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5" x14ac:dyDescent="0.35">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5" x14ac:dyDescent="0.35">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5" x14ac:dyDescent="0.35">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5" x14ac:dyDescent="0.35">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5" x14ac:dyDescent="0.35">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5" x14ac:dyDescent="0.35">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5" x14ac:dyDescent="0.35">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5" x14ac:dyDescent="0.35">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5" x14ac:dyDescent="0.35">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5" x14ac:dyDescent="0.35">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5" x14ac:dyDescent="0.35">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5" x14ac:dyDescent="0.35">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5" x14ac:dyDescent="0.35">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5" x14ac:dyDescent="0.35">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5" x14ac:dyDescent="0.35">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5" x14ac:dyDescent="0.35">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5" x14ac:dyDescent="0.35">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5" x14ac:dyDescent="0.35">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5" x14ac:dyDescent="0.35">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5" x14ac:dyDescent="0.35">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5" x14ac:dyDescent="0.35">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5" x14ac:dyDescent="0.35">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5" x14ac:dyDescent="0.35">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5" x14ac:dyDescent="0.35">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5" x14ac:dyDescent="0.35">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5" x14ac:dyDescent="0.35">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5" x14ac:dyDescent="0.35">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5" x14ac:dyDescent="0.35">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5" x14ac:dyDescent="0.35">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5" x14ac:dyDescent="0.35">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5" x14ac:dyDescent="0.35">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5" x14ac:dyDescent="0.35">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5" x14ac:dyDescent="0.35">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5" x14ac:dyDescent="0.35">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5" x14ac:dyDescent="0.35">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5" x14ac:dyDescent="0.35">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5" x14ac:dyDescent="0.35">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5" x14ac:dyDescent="0.35">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5" x14ac:dyDescent="0.35">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5" x14ac:dyDescent="0.35">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5" x14ac:dyDescent="0.35">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5" x14ac:dyDescent="0.35">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5" x14ac:dyDescent="0.35">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5" x14ac:dyDescent="0.35">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5" x14ac:dyDescent="0.35">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5" x14ac:dyDescent="0.35">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5" x14ac:dyDescent="0.35">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5" x14ac:dyDescent="0.35">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5" x14ac:dyDescent="0.35">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5" x14ac:dyDescent="0.35">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5" x14ac:dyDescent="0.35">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5" x14ac:dyDescent="0.35">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5" x14ac:dyDescent="0.35">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5" x14ac:dyDescent="0.35">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5" x14ac:dyDescent="0.35">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5" x14ac:dyDescent="0.35">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5" x14ac:dyDescent="0.35">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5" x14ac:dyDescent="0.35">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5" x14ac:dyDescent="0.35">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5" x14ac:dyDescent="0.35">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5" x14ac:dyDescent="0.35">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5" x14ac:dyDescent="0.35">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5" x14ac:dyDescent="0.35">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5" x14ac:dyDescent="0.35">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5" x14ac:dyDescent="0.35">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5" x14ac:dyDescent="0.35">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5" x14ac:dyDescent="0.35">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5" x14ac:dyDescent="0.35">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5" x14ac:dyDescent="0.35">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5" x14ac:dyDescent="0.35">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5" x14ac:dyDescent="0.35">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5" x14ac:dyDescent="0.35">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5" x14ac:dyDescent="0.35">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5" x14ac:dyDescent="0.35">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5" x14ac:dyDescent="0.35">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5" x14ac:dyDescent="0.35">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5" x14ac:dyDescent="0.35">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5" x14ac:dyDescent="0.35">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5" x14ac:dyDescent="0.35">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5" x14ac:dyDescent="0.35">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D3" sqref="D3"/>
    </sheetView>
  </sheetViews>
  <sheetFormatPr defaultRowHeight="14.25" x14ac:dyDescent="0.2"/>
  <cols>
    <col min="1" max="1" width="74.75" bestFit="1" customWidth="1"/>
    <col min="2" max="2" width="14.375" bestFit="1" customWidth="1"/>
    <col min="3" max="3" width="48.375" bestFit="1" customWidth="1"/>
    <col min="4" max="4" width="40.125" bestFit="1" customWidth="1"/>
    <col min="5" max="5" width="39.125" bestFit="1" customWidth="1"/>
  </cols>
  <sheetData>
    <row r="3" spans="1:5" x14ac:dyDescent="0.2">
      <c r="A3" s="52" t="s">
        <v>689</v>
      </c>
      <c r="B3" t="s">
        <v>690</v>
      </c>
      <c r="C3" t="s">
        <v>691</v>
      </c>
      <c r="D3" t="s">
        <v>692</v>
      </c>
      <c r="E3" t="s">
        <v>693</v>
      </c>
    </row>
    <row r="4" spans="1:5" x14ac:dyDescent="0.2">
      <c r="A4" t="s">
        <v>694</v>
      </c>
      <c r="B4">
        <v>7</v>
      </c>
      <c r="C4" s="184">
        <v>45510</v>
      </c>
      <c r="D4" s="184">
        <v>45624</v>
      </c>
    </row>
    <row r="5" spans="1:5" x14ac:dyDescent="0.2">
      <c r="A5" t="s">
        <v>695</v>
      </c>
      <c r="B5">
        <v>7</v>
      </c>
      <c r="C5" s="184">
        <v>45510</v>
      </c>
      <c r="D5" s="184">
        <v>45624</v>
      </c>
    </row>
    <row r="6" spans="1:5" x14ac:dyDescent="0.2">
      <c r="A6" t="s">
        <v>696</v>
      </c>
      <c r="B6">
        <v>7</v>
      </c>
      <c r="C6" s="184">
        <v>45510</v>
      </c>
      <c r="D6" s="184">
        <v>45624</v>
      </c>
    </row>
    <row r="7" spans="1:5" x14ac:dyDescent="0.2">
      <c r="A7" t="s">
        <v>697</v>
      </c>
      <c r="B7">
        <v>7</v>
      </c>
      <c r="C7" s="184">
        <v>45510</v>
      </c>
      <c r="D7" s="184">
        <v>45624</v>
      </c>
    </row>
    <row r="8" spans="1:5" x14ac:dyDescent="0.2">
      <c r="A8" t="s">
        <v>698</v>
      </c>
      <c r="B8">
        <v>7</v>
      </c>
      <c r="C8" s="184">
        <v>45510</v>
      </c>
      <c r="D8" s="184">
        <v>45624</v>
      </c>
    </row>
    <row r="9" spans="1:5" x14ac:dyDescent="0.2">
      <c r="A9" t="s">
        <v>699</v>
      </c>
      <c r="B9">
        <v>7</v>
      </c>
      <c r="C9" s="184">
        <v>45510</v>
      </c>
      <c r="D9" s="184">
        <v>45624</v>
      </c>
    </row>
    <row r="10" spans="1:5" x14ac:dyDescent="0.2">
      <c r="A10" t="s">
        <v>700</v>
      </c>
      <c r="B10">
        <v>7</v>
      </c>
      <c r="C10" s="184">
        <v>45510</v>
      </c>
      <c r="D10" s="184">
        <v>45624</v>
      </c>
    </row>
    <row r="11" spans="1:5" x14ac:dyDescent="0.2">
      <c r="A11" t="s">
        <v>701</v>
      </c>
      <c r="B11">
        <v>7</v>
      </c>
      <c r="C11" s="184">
        <v>45510</v>
      </c>
      <c r="D11" s="184">
        <v>45624</v>
      </c>
    </row>
    <row r="12" spans="1:5" x14ac:dyDescent="0.2">
      <c r="A12" t="s">
        <v>702</v>
      </c>
      <c r="B12">
        <v>7</v>
      </c>
      <c r="C12" s="184">
        <v>45510</v>
      </c>
      <c r="D12" s="184">
        <v>45624</v>
      </c>
    </row>
    <row r="13" spans="1:5" x14ac:dyDescent="0.2">
      <c r="A13" t="s">
        <v>703</v>
      </c>
      <c r="B13">
        <v>7</v>
      </c>
      <c r="C13" s="184">
        <v>45510</v>
      </c>
      <c r="D13" s="184">
        <v>45624</v>
      </c>
    </row>
    <row r="14" spans="1:5" x14ac:dyDescent="0.2">
      <c r="A14" t="s">
        <v>704</v>
      </c>
      <c r="B14">
        <v>7</v>
      </c>
      <c r="C14" s="184">
        <v>45510</v>
      </c>
      <c r="D14" s="184">
        <v>45624</v>
      </c>
    </row>
    <row r="15" spans="1:5" x14ac:dyDescent="0.2">
      <c r="A15" t="s">
        <v>705</v>
      </c>
      <c r="B15">
        <v>7</v>
      </c>
      <c r="C15" s="184">
        <v>45510</v>
      </c>
      <c r="D15" s="184">
        <v>45624</v>
      </c>
    </row>
    <row r="16" spans="1:5" x14ac:dyDescent="0.2">
      <c r="A16" t="s">
        <v>706</v>
      </c>
      <c r="B16">
        <v>7</v>
      </c>
      <c r="C16" s="184">
        <v>45510</v>
      </c>
      <c r="D16" s="184">
        <v>45624</v>
      </c>
    </row>
    <row r="17" spans="1:5" x14ac:dyDescent="0.2">
      <c r="A17" t="s">
        <v>707</v>
      </c>
      <c r="B17">
        <v>1</v>
      </c>
    </row>
    <row r="18" spans="1:5" x14ac:dyDescent="0.2">
      <c r="A18" t="s">
        <v>708</v>
      </c>
      <c r="B18">
        <v>1</v>
      </c>
    </row>
    <row r="19" spans="1:5" x14ac:dyDescent="0.2">
      <c r="A19" t="s">
        <v>709</v>
      </c>
      <c r="B19">
        <v>1</v>
      </c>
    </row>
    <row r="20" spans="1:5" x14ac:dyDescent="0.2">
      <c r="A20" t="s">
        <v>710</v>
      </c>
      <c r="B20">
        <v>2</v>
      </c>
    </row>
    <row r="21" spans="1:5" x14ac:dyDescent="0.2">
      <c r="A21" t="s">
        <v>711</v>
      </c>
      <c r="B21">
        <v>2</v>
      </c>
    </row>
    <row r="22" spans="1:5" x14ac:dyDescent="0.2">
      <c r="A22" t="s">
        <v>712</v>
      </c>
      <c r="B22">
        <v>2</v>
      </c>
    </row>
    <row r="23" spans="1:5" x14ac:dyDescent="0.2">
      <c r="A23" t="s">
        <v>713</v>
      </c>
      <c r="B23">
        <v>2</v>
      </c>
    </row>
    <row r="24" spans="1:5" x14ac:dyDescent="0.2">
      <c r="A24" t="s">
        <v>714</v>
      </c>
      <c r="B24">
        <v>1</v>
      </c>
    </row>
    <row r="25" spans="1:5" x14ac:dyDescent="0.2">
      <c r="A25" t="s">
        <v>715</v>
      </c>
      <c r="B25">
        <v>2</v>
      </c>
      <c r="C25" s="184">
        <v>45471</v>
      </c>
      <c r="D25" s="184">
        <v>45481</v>
      </c>
      <c r="E25" s="184">
        <v>45481</v>
      </c>
    </row>
    <row r="26" spans="1:5" x14ac:dyDescent="0.2">
      <c r="A26" t="s">
        <v>716</v>
      </c>
      <c r="B26">
        <v>1</v>
      </c>
    </row>
    <row r="27" spans="1:5" x14ac:dyDescent="0.2">
      <c r="A27" t="s">
        <v>717</v>
      </c>
      <c r="B27">
        <v>1</v>
      </c>
    </row>
    <row r="28" spans="1:5" x14ac:dyDescent="0.2">
      <c r="A28" t="s">
        <v>718</v>
      </c>
      <c r="B28">
        <v>1</v>
      </c>
    </row>
    <row r="29" spans="1:5" x14ac:dyDescent="0.2">
      <c r="A29" t="s">
        <v>719</v>
      </c>
      <c r="B29">
        <v>1</v>
      </c>
    </row>
    <row r="30" spans="1:5" x14ac:dyDescent="0.2">
      <c r="A30" t="s">
        <v>720</v>
      </c>
      <c r="B30">
        <v>1</v>
      </c>
    </row>
    <row r="31" spans="1:5" x14ac:dyDescent="0.2">
      <c r="A31" t="s">
        <v>721</v>
      </c>
      <c r="B31">
        <v>1</v>
      </c>
    </row>
    <row r="32" spans="1:5" x14ac:dyDescent="0.2">
      <c r="A32" t="s">
        <v>722</v>
      </c>
      <c r="B32">
        <v>2</v>
      </c>
    </row>
    <row r="33" spans="1:2" x14ac:dyDescent="0.2">
      <c r="A33" t="s">
        <v>723</v>
      </c>
      <c r="B33">
        <v>2</v>
      </c>
    </row>
    <row r="34" spans="1:2" x14ac:dyDescent="0.2">
      <c r="A34" t="s">
        <v>724</v>
      </c>
      <c r="B34">
        <v>2</v>
      </c>
    </row>
    <row r="35" spans="1:2" x14ac:dyDescent="0.2">
      <c r="A35" t="s">
        <v>725</v>
      </c>
      <c r="B35">
        <v>2</v>
      </c>
    </row>
    <row r="36" spans="1:2" x14ac:dyDescent="0.2">
      <c r="A36" t="s">
        <v>726</v>
      </c>
      <c r="B36">
        <v>2</v>
      </c>
    </row>
    <row r="37" spans="1:2" x14ac:dyDescent="0.2">
      <c r="A37" t="s">
        <v>727</v>
      </c>
      <c r="B37">
        <v>2</v>
      </c>
    </row>
    <row r="38" spans="1:2" x14ac:dyDescent="0.2">
      <c r="A38" t="s">
        <v>728</v>
      </c>
      <c r="B38">
        <v>2</v>
      </c>
    </row>
    <row r="39" spans="1:2" x14ac:dyDescent="0.2">
      <c r="A39" t="s">
        <v>729</v>
      </c>
      <c r="B39">
        <v>2</v>
      </c>
    </row>
    <row r="40" spans="1:2" x14ac:dyDescent="0.2">
      <c r="A40" t="s">
        <v>730</v>
      </c>
      <c r="B40">
        <v>2</v>
      </c>
    </row>
    <row r="41" spans="1:2" x14ac:dyDescent="0.2">
      <c r="A41" t="s">
        <v>731</v>
      </c>
      <c r="B41">
        <v>2</v>
      </c>
    </row>
    <row r="42" spans="1:2" x14ac:dyDescent="0.2">
      <c r="A42" t="s">
        <v>732</v>
      </c>
      <c r="B42">
        <v>1</v>
      </c>
    </row>
    <row r="43" spans="1:2" x14ac:dyDescent="0.2">
      <c r="A43" t="s">
        <v>733</v>
      </c>
      <c r="B43">
        <v>2</v>
      </c>
    </row>
    <row r="44" spans="1:2" x14ac:dyDescent="0.2">
      <c r="A44" t="s">
        <v>734</v>
      </c>
      <c r="B44">
        <v>2</v>
      </c>
    </row>
    <row r="45" spans="1:2" x14ac:dyDescent="0.2">
      <c r="A45" t="s">
        <v>735</v>
      </c>
      <c r="B45">
        <v>2</v>
      </c>
    </row>
    <row r="46" spans="1:2" x14ac:dyDescent="0.2">
      <c r="A46" t="s">
        <v>736</v>
      </c>
      <c r="B46">
        <v>2</v>
      </c>
    </row>
    <row r="47" spans="1:2" x14ac:dyDescent="0.2">
      <c r="A47" t="s">
        <v>737</v>
      </c>
      <c r="B47">
        <v>1</v>
      </c>
    </row>
    <row r="48" spans="1:2" x14ac:dyDescent="0.2">
      <c r="A48" t="s">
        <v>738</v>
      </c>
      <c r="B48">
        <v>1</v>
      </c>
    </row>
    <row r="49" spans="1:2" x14ac:dyDescent="0.2">
      <c r="A49" t="s">
        <v>739</v>
      </c>
      <c r="B49">
        <v>2</v>
      </c>
    </row>
    <row r="50" spans="1:2" x14ac:dyDescent="0.2">
      <c r="A50" t="s">
        <v>740</v>
      </c>
      <c r="B50">
        <v>1</v>
      </c>
    </row>
    <row r="51" spans="1:2" x14ac:dyDescent="0.2">
      <c r="A51" t="s">
        <v>741</v>
      </c>
      <c r="B51">
        <v>2</v>
      </c>
    </row>
    <row r="52" spans="1:2" x14ac:dyDescent="0.2">
      <c r="A52" t="s">
        <v>742</v>
      </c>
      <c r="B52">
        <v>1</v>
      </c>
    </row>
    <row r="53" spans="1:2" x14ac:dyDescent="0.2">
      <c r="A53" t="s">
        <v>743</v>
      </c>
      <c r="B53">
        <v>1</v>
      </c>
    </row>
    <row r="54" spans="1:2" x14ac:dyDescent="0.2">
      <c r="A54" t="s">
        <v>744</v>
      </c>
      <c r="B54">
        <v>2</v>
      </c>
    </row>
    <row r="55" spans="1:2" x14ac:dyDescent="0.2">
      <c r="A55" t="s">
        <v>745</v>
      </c>
      <c r="B55">
        <v>2</v>
      </c>
    </row>
    <row r="56" spans="1:2" x14ac:dyDescent="0.2">
      <c r="A56" t="s">
        <v>746</v>
      </c>
      <c r="B56">
        <v>2</v>
      </c>
    </row>
    <row r="57" spans="1:2" x14ac:dyDescent="0.2">
      <c r="A57" t="s">
        <v>747</v>
      </c>
      <c r="B57">
        <v>2</v>
      </c>
    </row>
    <row r="58" spans="1:2" x14ac:dyDescent="0.2">
      <c r="A58" t="s">
        <v>748</v>
      </c>
      <c r="B58">
        <v>2</v>
      </c>
    </row>
    <row r="59" spans="1:2" x14ac:dyDescent="0.2">
      <c r="A59" t="s">
        <v>749</v>
      </c>
      <c r="B59">
        <v>1</v>
      </c>
    </row>
    <row r="60" spans="1:2" x14ac:dyDescent="0.2">
      <c r="A60" t="s">
        <v>750</v>
      </c>
      <c r="B60">
        <v>1</v>
      </c>
    </row>
    <row r="61" spans="1:2" x14ac:dyDescent="0.2">
      <c r="A61" t="s">
        <v>751</v>
      </c>
      <c r="B61">
        <v>1</v>
      </c>
    </row>
    <row r="62" spans="1:2" x14ac:dyDescent="0.2">
      <c r="A62" t="s">
        <v>752</v>
      </c>
      <c r="B62">
        <v>1</v>
      </c>
    </row>
    <row r="63" spans="1:2" x14ac:dyDescent="0.2">
      <c r="A63" t="s">
        <v>753</v>
      </c>
      <c r="B63">
        <v>1</v>
      </c>
    </row>
    <row r="64" spans="1:2" x14ac:dyDescent="0.2">
      <c r="A64" t="s">
        <v>754</v>
      </c>
      <c r="B64">
        <v>4</v>
      </c>
    </row>
    <row r="65" spans="1:5" x14ac:dyDescent="0.2">
      <c r="A65" t="s">
        <v>755</v>
      </c>
      <c r="B65">
        <v>2</v>
      </c>
      <c r="C65" s="184">
        <v>45471</v>
      </c>
      <c r="D65" s="184">
        <v>45481</v>
      </c>
      <c r="E65" s="184">
        <v>45481</v>
      </c>
    </row>
    <row r="66" spans="1:5" x14ac:dyDescent="0.2">
      <c r="A66" t="s">
        <v>756</v>
      </c>
      <c r="B66">
        <v>1</v>
      </c>
    </row>
    <row r="67" spans="1:5" x14ac:dyDescent="0.2">
      <c r="A67" t="s">
        <v>757</v>
      </c>
      <c r="B67">
        <v>1</v>
      </c>
    </row>
    <row r="68" spans="1:5" x14ac:dyDescent="0.2">
      <c r="A68" t="s">
        <v>758</v>
      </c>
      <c r="B68">
        <v>1</v>
      </c>
    </row>
    <row r="69" spans="1:5" x14ac:dyDescent="0.2">
      <c r="A69" t="s">
        <v>759</v>
      </c>
      <c r="B69">
        <v>1</v>
      </c>
    </row>
    <row r="70" spans="1:5" x14ac:dyDescent="0.2">
      <c r="A70" t="s">
        <v>760</v>
      </c>
      <c r="B70">
        <v>1</v>
      </c>
    </row>
    <row r="71" spans="1:5" x14ac:dyDescent="0.2">
      <c r="A71" t="s">
        <v>761</v>
      </c>
      <c r="B71">
        <v>1</v>
      </c>
    </row>
    <row r="72" spans="1:5" x14ac:dyDescent="0.2">
      <c r="A72" t="s">
        <v>762</v>
      </c>
      <c r="B72">
        <v>1</v>
      </c>
    </row>
    <row r="73" spans="1:5" x14ac:dyDescent="0.2">
      <c r="A73" t="s">
        <v>763</v>
      </c>
      <c r="B73">
        <v>1</v>
      </c>
    </row>
    <row r="74" spans="1:5" x14ac:dyDescent="0.2">
      <c r="A74" t="s">
        <v>764</v>
      </c>
      <c r="B74">
        <v>1</v>
      </c>
    </row>
    <row r="75" spans="1:5" x14ac:dyDescent="0.2">
      <c r="A75" t="s">
        <v>765</v>
      </c>
      <c r="B75">
        <v>1</v>
      </c>
    </row>
    <row r="76" spans="1:5" x14ac:dyDescent="0.2">
      <c r="A76" t="s">
        <v>766</v>
      </c>
      <c r="B76">
        <v>5</v>
      </c>
    </row>
    <row r="77" spans="1:5" x14ac:dyDescent="0.2">
      <c r="A77" t="s">
        <v>767</v>
      </c>
      <c r="B77">
        <v>8</v>
      </c>
    </row>
    <row r="78" spans="1:5" x14ac:dyDescent="0.2">
      <c r="A78" t="s">
        <v>768</v>
      </c>
      <c r="B78">
        <v>8</v>
      </c>
    </row>
    <row r="79" spans="1:5" x14ac:dyDescent="0.2">
      <c r="A79" t="s">
        <v>769</v>
      </c>
      <c r="B79">
        <v>1</v>
      </c>
    </row>
    <row r="80" spans="1:5" x14ac:dyDescent="0.2">
      <c r="A80" t="s">
        <v>770</v>
      </c>
      <c r="B80">
        <v>8</v>
      </c>
    </row>
    <row r="81" spans="1:3" x14ac:dyDescent="0.2">
      <c r="A81" t="s">
        <v>771</v>
      </c>
      <c r="B81">
        <v>1</v>
      </c>
    </row>
    <row r="82" spans="1:3" x14ac:dyDescent="0.2">
      <c r="A82" t="s">
        <v>772</v>
      </c>
      <c r="B82">
        <v>1</v>
      </c>
    </row>
    <row r="83" spans="1:3" x14ac:dyDescent="0.2">
      <c r="A83" t="s">
        <v>773</v>
      </c>
      <c r="B83">
        <v>1</v>
      </c>
    </row>
    <row r="84" spans="1:3" x14ac:dyDescent="0.2">
      <c r="A84" t="s">
        <v>774</v>
      </c>
      <c r="B84">
        <v>1</v>
      </c>
    </row>
    <row r="85" spans="1:3" x14ac:dyDescent="0.2">
      <c r="A85" t="s">
        <v>775</v>
      </c>
      <c r="B85">
        <v>1</v>
      </c>
    </row>
    <row r="86" spans="1:3" x14ac:dyDescent="0.2">
      <c r="A86" t="s">
        <v>776</v>
      </c>
      <c r="B86">
        <v>1</v>
      </c>
    </row>
    <row r="87" spans="1:3" x14ac:dyDescent="0.2">
      <c r="A87" t="s">
        <v>777</v>
      </c>
      <c r="B87">
        <v>2</v>
      </c>
    </row>
    <row r="88" spans="1:3" x14ac:dyDescent="0.2">
      <c r="A88" t="s">
        <v>778</v>
      </c>
      <c r="B88">
        <v>5</v>
      </c>
      <c r="C88" s="184">
        <v>45575</v>
      </c>
    </row>
    <row r="89" spans="1:3" x14ac:dyDescent="0.2">
      <c r="A89" t="s">
        <v>779</v>
      </c>
      <c r="B89">
        <v>5</v>
      </c>
      <c r="C89" s="184">
        <v>45575</v>
      </c>
    </row>
    <row r="90" spans="1:3" x14ac:dyDescent="0.2">
      <c r="A90" t="s">
        <v>780</v>
      </c>
      <c r="B90">
        <v>5</v>
      </c>
      <c r="C90" s="184">
        <v>45575</v>
      </c>
    </row>
    <row r="91" spans="1:3" x14ac:dyDescent="0.2">
      <c r="A91" t="s">
        <v>781</v>
      </c>
      <c r="B91">
        <v>1</v>
      </c>
    </row>
    <row r="92" spans="1:3" x14ac:dyDescent="0.2">
      <c r="A92" t="s">
        <v>782</v>
      </c>
      <c r="B92">
        <v>1</v>
      </c>
    </row>
    <row r="93" spans="1:3" x14ac:dyDescent="0.2">
      <c r="A93" t="s">
        <v>783</v>
      </c>
      <c r="B93">
        <v>1</v>
      </c>
    </row>
    <row r="94" spans="1:3" x14ac:dyDescent="0.2">
      <c r="A94" t="s">
        <v>784</v>
      </c>
      <c r="B94">
        <v>8</v>
      </c>
    </row>
    <row r="95" spans="1:3" x14ac:dyDescent="0.2">
      <c r="A95" t="s">
        <v>785</v>
      </c>
      <c r="B95">
        <v>8</v>
      </c>
    </row>
    <row r="96" spans="1:3" x14ac:dyDescent="0.2">
      <c r="A96" t="s">
        <v>786</v>
      </c>
      <c r="B96">
        <v>5</v>
      </c>
    </row>
    <row r="97" spans="1:2" x14ac:dyDescent="0.2">
      <c r="A97" t="s">
        <v>787</v>
      </c>
      <c r="B97">
        <v>5</v>
      </c>
    </row>
    <row r="98" spans="1:2" x14ac:dyDescent="0.2">
      <c r="A98" t="s">
        <v>788</v>
      </c>
      <c r="B98">
        <v>5</v>
      </c>
    </row>
    <row r="99" spans="1:2" x14ac:dyDescent="0.2">
      <c r="A99" t="s">
        <v>789</v>
      </c>
      <c r="B99">
        <v>1</v>
      </c>
    </row>
    <row r="100" spans="1:2" x14ac:dyDescent="0.2">
      <c r="A100" t="s">
        <v>790</v>
      </c>
      <c r="B100">
        <v>5</v>
      </c>
    </row>
    <row r="101" spans="1:2" x14ac:dyDescent="0.2">
      <c r="A101" t="s">
        <v>791</v>
      </c>
      <c r="B101">
        <v>1</v>
      </c>
    </row>
    <row r="102" spans="1:2" x14ac:dyDescent="0.2">
      <c r="A102" t="s">
        <v>792</v>
      </c>
      <c r="B102">
        <v>1</v>
      </c>
    </row>
    <row r="103" spans="1:2" x14ac:dyDescent="0.2">
      <c r="A103" t="s">
        <v>793</v>
      </c>
      <c r="B103">
        <v>4</v>
      </c>
    </row>
    <row r="104" spans="1:2" x14ac:dyDescent="0.2">
      <c r="A104" t="s">
        <v>794</v>
      </c>
      <c r="B104">
        <v>4</v>
      </c>
    </row>
    <row r="105" spans="1:2" x14ac:dyDescent="0.2">
      <c r="A105" t="s">
        <v>795</v>
      </c>
      <c r="B105">
        <v>4</v>
      </c>
    </row>
    <row r="106" spans="1:2" x14ac:dyDescent="0.2">
      <c r="A106" t="s">
        <v>796</v>
      </c>
      <c r="B106">
        <v>1</v>
      </c>
    </row>
    <row r="107" spans="1:2" x14ac:dyDescent="0.2">
      <c r="A107" t="s">
        <v>797</v>
      </c>
      <c r="B107">
        <v>1</v>
      </c>
    </row>
    <row r="108" spans="1:2" x14ac:dyDescent="0.2">
      <c r="A108" t="s">
        <v>798</v>
      </c>
      <c r="B108">
        <v>1</v>
      </c>
    </row>
    <row r="109" spans="1:2" x14ac:dyDescent="0.2">
      <c r="A109" t="s">
        <v>799</v>
      </c>
      <c r="B109">
        <v>1</v>
      </c>
    </row>
    <row r="110" spans="1:2" x14ac:dyDescent="0.2">
      <c r="A110" t="s">
        <v>800</v>
      </c>
      <c r="B110">
        <v>4</v>
      </c>
    </row>
    <row r="111" spans="1:2" x14ac:dyDescent="0.2">
      <c r="A111" t="s">
        <v>801</v>
      </c>
      <c r="B111">
        <v>4</v>
      </c>
    </row>
    <row r="112" spans="1:2" x14ac:dyDescent="0.2">
      <c r="A112" t="s">
        <v>802</v>
      </c>
      <c r="B112">
        <v>4</v>
      </c>
    </row>
    <row r="113" spans="1:3" x14ac:dyDescent="0.2">
      <c r="A113" t="s">
        <v>803</v>
      </c>
      <c r="B113">
        <v>4</v>
      </c>
    </row>
    <row r="114" spans="1:3" x14ac:dyDescent="0.2">
      <c r="A114" t="s">
        <v>804</v>
      </c>
      <c r="B114">
        <v>1</v>
      </c>
    </row>
    <row r="115" spans="1:3" x14ac:dyDescent="0.2">
      <c r="A115" t="s">
        <v>805</v>
      </c>
      <c r="B115">
        <v>1</v>
      </c>
    </row>
    <row r="116" spans="1:3" x14ac:dyDescent="0.2">
      <c r="A116" t="s">
        <v>806</v>
      </c>
      <c r="B116">
        <v>7</v>
      </c>
      <c r="C116" s="184">
        <v>45583</v>
      </c>
    </row>
    <row r="117" spans="1:3" x14ac:dyDescent="0.2">
      <c r="A117" t="s">
        <v>807</v>
      </c>
      <c r="B117">
        <v>4</v>
      </c>
    </row>
    <row r="118" spans="1:3" x14ac:dyDescent="0.2">
      <c r="A118" t="s">
        <v>808</v>
      </c>
      <c r="B118">
        <v>4</v>
      </c>
    </row>
    <row r="119" spans="1:3" x14ac:dyDescent="0.2">
      <c r="A119" t="s">
        <v>809</v>
      </c>
      <c r="B119">
        <v>4</v>
      </c>
    </row>
    <row r="120" spans="1:3" x14ac:dyDescent="0.2">
      <c r="A120" t="s">
        <v>810</v>
      </c>
      <c r="B120">
        <v>3</v>
      </c>
    </row>
    <row r="121" spans="1:3" x14ac:dyDescent="0.2">
      <c r="A121" t="s">
        <v>811</v>
      </c>
      <c r="B121">
        <v>3</v>
      </c>
    </row>
    <row r="122" spans="1:3" x14ac:dyDescent="0.2">
      <c r="A122" t="s">
        <v>812</v>
      </c>
      <c r="B122">
        <v>3</v>
      </c>
    </row>
    <row r="123" spans="1:3" x14ac:dyDescent="0.2">
      <c r="A123" t="s">
        <v>813</v>
      </c>
      <c r="B123">
        <v>3</v>
      </c>
    </row>
    <row r="124" spans="1:3" x14ac:dyDescent="0.2">
      <c r="A124" t="s">
        <v>814</v>
      </c>
      <c r="B124">
        <v>3</v>
      </c>
    </row>
    <row r="125" spans="1:3" x14ac:dyDescent="0.2">
      <c r="A125" t="s">
        <v>815</v>
      </c>
      <c r="B125">
        <v>3</v>
      </c>
    </row>
    <row r="126" spans="1:3" x14ac:dyDescent="0.2">
      <c r="A126" t="s">
        <v>816</v>
      </c>
      <c r="B126">
        <v>1</v>
      </c>
    </row>
    <row r="127" spans="1:3" x14ac:dyDescent="0.2">
      <c r="A127" t="s">
        <v>817</v>
      </c>
      <c r="B127">
        <v>1</v>
      </c>
    </row>
    <row r="128" spans="1:3" x14ac:dyDescent="0.2">
      <c r="A128" t="s">
        <v>818</v>
      </c>
      <c r="B128">
        <v>3</v>
      </c>
    </row>
    <row r="129" spans="1:3" x14ac:dyDescent="0.2">
      <c r="A129" t="s">
        <v>819</v>
      </c>
      <c r="B129">
        <v>3</v>
      </c>
    </row>
    <row r="130" spans="1:3" x14ac:dyDescent="0.2">
      <c r="A130" t="s">
        <v>820</v>
      </c>
      <c r="B130">
        <v>1</v>
      </c>
    </row>
    <row r="131" spans="1:3" x14ac:dyDescent="0.2">
      <c r="A131" t="s">
        <v>821</v>
      </c>
      <c r="B131">
        <v>7</v>
      </c>
      <c r="C131" s="184">
        <v>45583</v>
      </c>
    </row>
    <row r="132" spans="1:3" x14ac:dyDescent="0.2">
      <c r="A132" t="s">
        <v>822</v>
      </c>
      <c r="B132">
        <v>2</v>
      </c>
    </row>
    <row r="133" spans="1:3" x14ac:dyDescent="0.2">
      <c r="A133" t="s">
        <v>823</v>
      </c>
      <c r="B133">
        <v>4</v>
      </c>
    </row>
    <row r="134" spans="1:3" x14ac:dyDescent="0.2">
      <c r="A134" t="s">
        <v>824</v>
      </c>
      <c r="B134">
        <v>4</v>
      </c>
    </row>
    <row r="135" spans="1:3" x14ac:dyDescent="0.2">
      <c r="A135" t="s">
        <v>825</v>
      </c>
      <c r="B135">
        <v>4</v>
      </c>
    </row>
    <row r="136" spans="1:3" x14ac:dyDescent="0.2">
      <c r="A136" t="s">
        <v>826</v>
      </c>
      <c r="B136">
        <v>4</v>
      </c>
    </row>
    <row r="137" spans="1:3" x14ac:dyDescent="0.2">
      <c r="A137" t="s">
        <v>827</v>
      </c>
      <c r="B137">
        <v>4</v>
      </c>
    </row>
    <row r="138" spans="1:3" x14ac:dyDescent="0.2">
      <c r="A138" t="s">
        <v>828</v>
      </c>
      <c r="B138">
        <v>4</v>
      </c>
    </row>
    <row r="139" spans="1:3" x14ac:dyDescent="0.2">
      <c r="A139" t="s">
        <v>829</v>
      </c>
      <c r="B139">
        <v>1</v>
      </c>
    </row>
    <row r="140" spans="1:3" x14ac:dyDescent="0.2">
      <c r="A140" t="s">
        <v>830</v>
      </c>
      <c r="B140">
        <v>3</v>
      </c>
    </row>
    <row r="141" spans="1:3" x14ac:dyDescent="0.2">
      <c r="A141" t="s">
        <v>831</v>
      </c>
      <c r="B141">
        <v>4</v>
      </c>
    </row>
    <row r="142" spans="1:3" x14ac:dyDescent="0.2">
      <c r="A142" t="s">
        <v>832</v>
      </c>
      <c r="B142">
        <v>4</v>
      </c>
    </row>
    <row r="143" spans="1:3" x14ac:dyDescent="0.2">
      <c r="A143" t="s">
        <v>833</v>
      </c>
      <c r="B143">
        <v>4</v>
      </c>
    </row>
    <row r="144" spans="1:3" x14ac:dyDescent="0.2">
      <c r="A144" t="s">
        <v>834</v>
      </c>
      <c r="B144">
        <v>4</v>
      </c>
    </row>
    <row r="145" spans="1:3" x14ac:dyDescent="0.2">
      <c r="A145" t="s">
        <v>835</v>
      </c>
      <c r="B145">
        <v>2</v>
      </c>
    </row>
    <row r="146" spans="1:3" x14ac:dyDescent="0.2">
      <c r="A146" t="s">
        <v>836</v>
      </c>
      <c r="B146">
        <v>1</v>
      </c>
    </row>
    <row r="147" spans="1:3" x14ac:dyDescent="0.2">
      <c r="A147" t="s">
        <v>837</v>
      </c>
      <c r="B147">
        <v>4</v>
      </c>
    </row>
    <row r="148" spans="1:3" x14ac:dyDescent="0.2">
      <c r="A148" t="s">
        <v>838</v>
      </c>
      <c r="B148">
        <v>4</v>
      </c>
    </row>
    <row r="149" spans="1:3" x14ac:dyDescent="0.2">
      <c r="A149" t="s">
        <v>839</v>
      </c>
      <c r="B149">
        <v>7</v>
      </c>
      <c r="C149" s="184">
        <v>45583</v>
      </c>
    </row>
    <row r="150" spans="1:3" x14ac:dyDescent="0.2">
      <c r="A150" t="s">
        <v>840</v>
      </c>
      <c r="B150">
        <v>7</v>
      </c>
      <c r="C150" s="184">
        <v>45583</v>
      </c>
    </row>
    <row r="151" spans="1:3" x14ac:dyDescent="0.2">
      <c r="A151" t="s">
        <v>841</v>
      </c>
      <c r="B151">
        <v>7</v>
      </c>
      <c r="C151" s="184">
        <v>45583</v>
      </c>
    </row>
    <row r="152" spans="1:3" x14ac:dyDescent="0.2">
      <c r="A152" t="s">
        <v>842</v>
      </c>
      <c r="B152">
        <v>7</v>
      </c>
      <c r="C152" s="184">
        <v>45583</v>
      </c>
    </row>
    <row r="153" spans="1:3" x14ac:dyDescent="0.2">
      <c r="A153" t="s">
        <v>843</v>
      </c>
      <c r="B153">
        <v>7</v>
      </c>
      <c r="C153" s="184">
        <v>45583</v>
      </c>
    </row>
    <row r="154" spans="1:3" x14ac:dyDescent="0.2">
      <c r="A154" t="s">
        <v>844</v>
      </c>
      <c r="B154">
        <v>0</v>
      </c>
    </row>
    <row r="155" spans="1:3" x14ac:dyDescent="0.2">
      <c r="A155" t="s">
        <v>845</v>
      </c>
      <c r="B155">
        <v>0</v>
      </c>
    </row>
    <row r="156" spans="1:3" x14ac:dyDescent="0.2">
      <c r="A156" t="s">
        <v>846</v>
      </c>
      <c r="B156">
        <v>0</v>
      </c>
    </row>
    <row r="157" spans="1:3" x14ac:dyDescent="0.2">
      <c r="A157" t="s">
        <v>847</v>
      </c>
      <c r="B157">
        <v>0</v>
      </c>
    </row>
    <row r="158" spans="1:3" x14ac:dyDescent="0.2">
      <c r="A158" t="s">
        <v>848</v>
      </c>
      <c r="B158">
        <v>7</v>
      </c>
      <c r="C158" s="184">
        <v>45583</v>
      </c>
    </row>
    <row r="159" spans="1:3" x14ac:dyDescent="0.2">
      <c r="A159" t="s">
        <v>849</v>
      </c>
      <c r="B159">
        <v>7</v>
      </c>
      <c r="C159" s="184">
        <v>45583</v>
      </c>
    </row>
    <row r="160" spans="1:3" x14ac:dyDescent="0.2">
      <c r="A160" t="s">
        <v>850</v>
      </c>
      <c r="B160">
        <v>7</v>
      </c>
      <c r="C160" s="184">
        <v>45583</v>
      </c>
    </row>
    <row r="161" spans="1:3" x14ac:dyDescent="0.2">
      <c r="A161" t="s">
        <v>851</v>
      </c>
      <c r="B161">
        <v>5</v>
      </c>
      <c r="C161" s="184">
        <v>45579</v>
      </c>
    </row>
    <row r="162" spans="1:3" x14ac:dyDescent="0.2">
      <c r="A162" t="s">
        <v>852</v>
      </c>
      <c r="B162">
        <v>5</v>
      </c>
      <c r="C162" s="184">
        <v>45579</v>
      </c>
    </row>
    <row r="163" spans="1:3" x14ac:dyDescent="0.2">
      <c r="A163" t="s">
        <v>853</v>
      </c>
      <c r="B163">
        <v>5</v>
      </c>
      <c r="C163" s="184">
        <v>45579</v>
      </c>
    </row>
    <row r="164" spans="1:3" x14ac:dyDescent="0.2">
      <c r="A164" t="s">
        <v>854</v>
      </c>
      <c r="B164">
        <v>5</v>
      </c>
      <c r="C164" s="184">
        <v>45579</v>
      </c>
    </row>
    <row r="165" spans="1:3" x14ac:dyDescent="0.2">
      <c r="A165" t="s">
        <v>855</v>
      </c>
      <c r="B165">
        <v>5</v>
      </c>
      <c r="C165" s="184">
        <v>45579</v>
      </c>
    </row>
    <row r="166" spans="1:3" x14ac:dyDescent="0.2">
      <c r="A166" t="s">
        <v>856</v>
      </c>
      <c r="B166">
        <v>7</v>
      </c>
      <c r="C166" s="184">
        <v>45583</v>
      </c>
    </row>
    <row r="167" spans="1:3" x14ac:dyDescent="0.2">
      <c r="A167" t="s">
        <v>857</v>
      </c>
      <c r="B167">
        <v>7</v>
      </c>
      <c r="C167" s="184">
        <v>45583</v>
      </c>
    </row>
    <row r="168" spans="1:3" x14ac:dyDescent="0.2">
      <c r="A168" t="s">
        <v>858</v>
      </c>
      <c r="B168">
        <v>5</v>
      </c>
      <c r="C168" s="184">
        <v>45579</v>
      </c>
    </row>
    <row r="169" spans="1:3" x14ac:dyDescent="0.2">
      <c r="A169" t="s">
        <v>859</v>
      </c>
      <c r="B169">
        <v>1</v>
      </c>
    </row>
    <row r="170" spans="1:3" x14ac:dyDescent="0.2">
      <c r="A170" t="s">
        <v>860</v>
      </c>
      <c r="B170">
        <v>1</v>
      </c>
    </row>
    <row r="171" spans="1:3" x14ac:dyDescent="0.2">
      <c r="A171" t="s">
        <v>861</v>
      </c>
      <c r="B171">
        <v>1</v>
      </c>
    </row>
    <row r="172" spans="1:3" x14ac:dyDescent="0.2">
      <c r="A172" t="s">
        <v>862</v>
      </c>
      <c r="B172">
        <v>1</v>
      </c>
    </row>
    <row r="173" spans="1:3" x14ac:dyDescent="0.2">
      <c r="A173" t="s">
        <v>863</v>
      </c>
      <c r="B173">
        <v>1</v>
      </c>
    </row>
    <row r="174" spans="1:3" x14ac:dyDescent="0.2">
      <c r="A174" t="s">
        <v>864</v>
      </c>
      <c r="B174">
        <v>1</v>
      </c>
    </row>
    <row r="175" spans="1:3" x14ac:dyDescent="0.2">
      <c r="A175" t="s">
        <v>865</v>
      </c>
      <c r="B175">
        <v>1</v>
      </c>
    </row>
    <row r="176" spans="1:3" x14ac:dyDescent="0.2">
      <c r="A176" t="s">
        <v>866</v>
      </c>
      <c r="B176">
        <v>1</v>
      </c>
    </row>
    <row r="177" spans="1:3" x14ac:dyDescent="0.2">
      <c r="A177" t="s">
        <v>867</v>
      </c>
      <c r="B177">
        <v>1</v>
      </c>
    </row>
    <row r="178" spans="1:3" x14ac:dyDescent="0.2">
      <c r="A178" t="s">
        <v>868</v>
      </c>
      <c r="B178">
        <v>1</v>
      </c>
    </row>
    <row r="179" spans="1:3" x14ac:dyDescent="0.2">
      <c r="A179" t="s">
        <v>869</v>
      </c>
      <c r="B179">
        <v>5</v>
      </c>
      <c r="C179" s="184">
        <v>45575</v>
      </c>
    </row>
    <row r="180" spans="1:3" x14ac:dyDescent="0.2">
      <c r="A180" t="s">
        <v>870</v>
      </c>
      <c r="B180">
        <v>5</v>
      </c>
      <c r="C180" s="184">
        <v>45575</v>
      </c>
    </row>
    <row r="181" spans="1:3" x14ac:dyDescent="0.2">
      <c r="A181" t="s">
        <v>871</v>
      </c>
      <c r="B181">
        <v>5</v>
      </c>
      <c r="C181" s="184">
        <v>45575</v>
      </c>
    </row>
    <row r="182" spans="1:3" x14ac:dyDescent="0.2">
      <c r="A182" t="s">
        <v>872</v>
      </c>
      <c r="B182">
        <v>5</v>
      </c>
      <c r="C182" s="184">
        <v>45575</v>
      </c>
    </row>
    <row r="183" spans="1:3" x14ac:dyDescent="0.2">
      <c r="A183" t="s">
        <v>873</v>
      </c>
      <c r="B183">
        <v>5</v>
      </c>
      <c r="C183" s="184">
        <v>45575</v>
      </c>
    </row>
    <row r="184" spans="1:3" x14ac:dyDescent="0.2">
      <c r="A184" t="s">
        <v>874</v>
      </c>
      <c r="B184">
        <v>5</v>
      </c>
      <c r="C184" s="184">
        <v>45575</v>
      </c>
    </row>
    <row r="185" spans="1:3" x14ac:dyDescent="0.2">
      <c r="A185" t="s">
        <v>875</v>
      </c>
      <c r="B185">
        <v>5</v>
      </c>
      <c r="C185" s="184">
        <v>45575</v>
      </c>
    </row>
    <row r="186" spans="1:3" x14ac:dyDescent="0.2">
      <c r="A186" t="s">
        <v>876</v>
      </c>
      <c r="B186">
        <v>5</v>
      </c>
      <c r="C186" s="184">
        <v>45575</v>
      </c>
    </row>
    <row r="187" spans="1:3" x14ac:dyDescent="0.2">
      <c r="A187" t="s">
        <v>877</v>
      </c>
      <c r="B187">
        <v>5</v>
      </c>
      <c r="C187" s="184">
        <v>45575</v>
      </c>
    </row>
    <row r="188" spans="1:3" x14ac:dyDescent="0.2">
      <c r="A188" t="s">
        <v>878</v>
      </c>
      <c r="B188">
        <v>5</v>
      </c>
      <c r="C188" s="184">
        <v>45575</v>
      </c>
    </row>
    <row r="189" spans="1:3" x14ac:dyDescent="0.2">
      <c r="A189" t="s">
        <v>879</v>
      </c>
      <c r="B189">
        <v>1</v>
      </c>
    </row>
    <row r="190" spans="1:3" x14ac:dyDescent="0.2">
      <c r="A190" t="s">
        <v>880</v>
      </c>
      <c r="B190">
        <v>1</v>
      </c>
    </row>
    <row r="191" spans="1:3" x14ac:dyDescent="0.2">
      <c r="A191" t="s">
        <v>881</v>
      </c>
      <c r="B191">
        <v>1</v>
      </c>
    </row>
    <row r="192" spans="1:3" x14ac:dyDescent="0.2">
      <c r="A192" t="s">
        <v>882</v>
      </c>
      <c r="B192">
        <v>1</v>
      </c>
    </row>
    <row r="193" spans="1:5" x14ac:dyDescent="0.2">
      <c r="A193" t="s">
        <v>883</v>
      </c>
      <c r="B193">
        <v>1</v>
      </c>
    </row>
    <row r="194" spans="1:5" x14ac:dyDescent="0.2">
      <c r="A194" t="s">
        <v>884</v>
      </c>
      <c r="B194">
        <v>1</v>
      </c>
    </row>
    <row r="195" spans="1:5" x14ac:dyDescent="0.2">
      <c r="A195" t="s">
        <v>885</v>
      </c>
      <c r="B195">
        <v>1</v>
      </c>
    </row>
    <row r="196" spans="1:5" x14ac:dyDescent="0.2">
      <c r="A196" t="s">
        <v>886</v>
      </c>
      <c r="B196">
        <v>1</v>
      </c>
    </row>
    <row r="197" spans="1:5" x14ac:dyDescent="0.2">
      <c r="A197" t="s">
        <v>887</v>
      </c>
      <c r="B197">
        <v>1</v>
      </c>
    </row>
    <row r="198" spans="1:5" x14ac:dyDescent="0.2">
      <c r="A198" t="s">
        <v>888</v>
      </c>
      <c r="B198">
        <v>1</v>
      </c>
    </row>
    <row r="199" spans="1:5" x14ac:dyDescent="0.2">
      <c r="A199" t="s">
        <v>889</v>
      </c>
      <c r="B199">
        <v>1</v>
      </c>
    </row>
    <row r="200" spans="1:5" x14ac:dyDescent="0.2">
      <c r="A200" t="s">
        <v>890</v>
      </c>
      <c r="B200">
        <v>1</v>
      </c>
    </row>
    <row r="201" spans="1:5" x14ac:dyDescent="0.2">
      <c r="A201" t="s">
        <v>891</v>
      </c>
      <c r="B201">
        <v>1</v>
      </c>
    </row>
    <row r="202" spans="1:5" x14ac:dyDescent="0.2">
      <c r="A202" t="s">
        <v>892</v>
      </c>
      <c r="B202">
        <v>1</v>
      </c>
    </row>
    <row r="203" spans="1:5" x14ac:dyDescent="0.2">
      <c r="A203" t="s">
        <v>893</v>
      </c>
      <c r="B203">
        <v>1</v>
      </c>
    </row>
    <row r="204" spans="1:5" x14ac:dyDescent="0.2">
      <c r="A204" t="s">
        <v>894</v>
      </c>
      <c r="B204">
        <v>1</v>
      </c>
    </row>
    <row r="205" spans="1:5" x14ac:dyDescent="0.2">
      <c r="A205" t="s">
        <v>895</v>
      </c>
      <c r="B205">
        <v>1</v>
      </c>
    </row>
    <row r="206" spans="1:5" x14ac:dyDescent="0.2">
      <c r="A206" t="s">
        <v>896</v>
      </c>
      <c r="B206">
        <v>1</v>
      </c>
      <c r="D206" s="184">
        <v>45534</v>
      </c>
      <c r="E206" s="184">
        <v>45534</v>
      </c>
    </row>
    <row r="207" spans="1:5" x14ac:dyDescent="0.2">
      <c r="A207" t="s">
        <v>897</v>
      </c>
      <c r="B207">
        <v>1</v>
      </c>
      <c r="D207" s="184">
        <v>45534</v>
      </c>
      <c r="E207" s="184">
        <v>45534</v>
      </c>
    </row>
    <row r="208" spans="1:5" x14ac:dyDescent="0.2">
      <c r="A208" t="s">
        <v>898</v>
      </c>
      <c r="B208">
        <v>1</v>
      </c>
      <c r="D208" s="184">
        <v>45534</v>
      </c>
      <c r="E208" s="184">
        <v>45534</v>
      </c>
    </row>
    <row r="209" spans="1:5" x14ac:dyDescent="0.2">
      <c r="A209" t="s">
        <v>899</v>
      </c>
      <c r="B209">
        <v>0</v>
      </c>
      <c r="D209" s="184">
        <v>45534</v>
      </c>
      <c r="E209" s="184">
        <v>45534</v>
      </c>
    </row>
    <row r="210" spans="1:5" x14ac:dyDescent="0.2">
      <c r="A210" t="s">
        <v>900</v>
      </c>
      <c r="B210">
        <v>1</v>
      </c>
      <c r="D210" s="184">
        <v>45534</v>
      </c>
      <c r="E210" s="184">
        <v>45534</v>
      </c>
    </row>
    <row r="211" spans="1:5" x14ac:dyDescent="0.2">
      <c r="A211" t="s">
        <v>901</v>
      </c>
      <c r="B211">
        <v>1</v>
      </c>
      <c r="D211" s="184">
        <v>45534</v>
      </c>
      <c r="E211" s="184">
        <v>45534</v>
      </c>
    </row>
    <row r="212" spans="1:5" x14ac:dyDescent="0.2">
      <c r="A212" t="s">
        <v>902</v>
      </c>
      <c r="B212">
        <v>1</v>
      </c>
      <c r="D212" s="184">
        <v>45534</v>
      </c>
      <c r="E212" s="184">
        <v>45534</v>
      </c>
    </row>
    <row r="213" spans="1:5" x14ac:dyDescent="0.2">
      <c r="A213" t="s">
        <v>903</v>
      </c>
      <c r="B213">
        <v>1</v>
      </c>
      <c r="D213" s="184">
        <v>45534</v>
      </c>
      <c r="E213" s="184">
        <v>45534</v>
      </c>
    </row>
    <row r="214" spans="1:5" x14ac:dyDescent="0.2">
      <c r="A214" t="s">
        <v>904</v>
      </c>
      <c r="B214">
        <v>1</v>
      </c>
      <c r="D214" s="184">
        <v>45534</v>
      </c>
      <c r="E214" s="184">
        <v>45534</v>
      </c>
    </row>
    <row r="215" spans="1:5" x14ac:dyDescent="0.2">
      <c r="A215" t="s">
        <v>905</v>
      </c>
      <c r="B215">
        <v>1</v>
      </c>
      <c r="D215" s="184">
        <v>45534</v>
      </c>
      <c r="E215" s="184">
        <v>45534</v>
      </c>
    </row>
    <row r="216" spans="1:5" x14ac:dyDescent="0.2">
      <c r="A216" t="s">
        <v>906</v>
      </c>
      <c r="B216">
        <v>1</v>
      </c>
      <c r="D216" s="184">
        <v>45534</v>
      </c>
      <c r="E216" s="184">
        <v>45534</v>
      </c>
    </row>
    <row r="217" spans="1:5" x14ac:dyDescent="0.2">
      <c r="A217" t="s">
        <v>907</v>
      </c>
      <c r="B217">
        <v>1</v>
      </c>
      <c r="D217" s="184">
        <v>45534</v>
      </c>
      <c r="E217" s="184">
        <v>45534</v>
      </c>
    </row>
    <row r="218" spans="1:5" x14ac:dyDescent="0.2">
      <c r="A218" t="s">
        <v>908</v>
      </c>
      <c r="B218">
        <v>1</v>
      </c>
      <c r="D218" s="184">
        <v>45534</v>
      </c>
      <c r="E218" s="184">
        <v>45534</v>
      </c>
    </row>
    <row r="219" spans="1:5" x14ac:dyDescent="0.2">
      <c r="A219" t="s">
        <v>909</v>
      </c>
      <c r="B219">
        <v>1</v>
      </c>
      <c r="D219" s="184">
        <v>45534</v>
      </c>
      <c r="E219" s="184">
        <v>45534</v>
      </c>
    </row>
    <row r="220" spans="1:5" x14ac:dyDescent="0.2">
      <c r="A220" t="s">
        <v>910</v>
      </c>
      <c r="B220">
        <v>1</v>
      </c>
      <c r="D220" s="184">
        <v>45534</v>
      </c>
      <c r="E220" s="184">
        <v>45534</v>
      </c>
    </row>
    <row r="221" spans="1:5" x14ac:dyDescent="0.2">
      <c r="A221" t="s">
        <v>911</v>
      </c>
      <c r="B221">
        <v>1</v>
      </c>
      <c r="D221" s="184">
        <v>45534</v>
      </c>
      <c r="E221" s="184">
        <v>45534</v>
      </c>
    </row>
    <row r="222" spans="1:5" x14ac:dyDescent="0.2">
      <c r="A222" t="s">
        <v>912</v>
      </c>
      <c r="B222">
        <v>1</v>
      </c>
      <c r="D222" s="184">
        <v>45534</v>
      </c>
      <c r="E222" s="184">
        <v>45534</v>
      </c>
    </row>
    <row r="223" spans="1:5" x14ac:dyDescent="0.2">
      <c r="A223" t="s">
        <v>913</v>
      </c>
      <c r="B223">
        <v>1</v>
      </c>
      <c r="D223" s="184">
        <v>45534</v>
      </c>
      <c r="E223" s="184">
        <v>45534</v>
      </c>
    </row>
    <row r="224" spans="1:5" x14ac:dyDescent="0.2">
      <c r="A224" t="s">
        <v>914</v>
      </c>
      <c r="B224">
        <v>1</v>
      </c>
      <c r="D224" s="184">
        <v>45534</v>
      </c>
      <c r="E224" s="184">
        <v>45534</v>
      </c>
    </row>
    <row r="225" spans="1:2" x14ac:dyDescent="0.2">
      <c r="A225" t="s">
        <v>915</v>
      </c>
      <c r="B225">
        <v>1</v>
      </c>
    </row>
    <row r="226" spans="1:2" x14ac:dyDescent="0.2">
      <c r="A226" t="s">
        <v>916</v>
      </c>
      <c r="B226">
        <v>0</v>
      </c>
    </row>
    <row r="227" spans="1:2" x14ac:dyDescent="0.2">
      <c r="A227" t="s">
        <v>917</v>
      </c>
      <c r="B227">
        <v>1</v>
      </c>
    </row>
    <row r="228" spans="1:2" x14ac:dyDescent="0.2">
      <c r="A228" t="s">
        <v>918</v>
      </c>
      <c r="B228">
        <v>1</v>
      </c>
    </row>
    <row r="229" spans="1:2" x14ac:dyDescent="0.2">
      <c r="A229" t="s">
        <v>919</v>
      </c>
      <c r="B229">
        <v>1</v>
      </c>
    </row>
    <row r="230" spans="1:2" x14ac:dyDescent="0.2">
      <c r="A230" t="s">
        <v>920</v>
      </c>
      <c r="B230">
        <v>0</v>
      </c>
    </row>
    <row r="231" spans="1:2" x14ac:dyDescent="0.2">
      <c r="A231" t="s">
        <v>921</v>
      </c>
      <c r="B231">
        <v>1</v>
      </c>
    </row>
    <row r="232" spans="1:2" x14ac:dyDescent="0.2">
      <c r="A232" t="s">
        <v>922</v>
      </c>
      <c r="B232">
        <v>1</v>
      </c>
    </row>
    <row r="233" spans="1:2" x14ac:dyDescent="0.2">
      <c r="A233" t="s">
        <v>923</v>
      </c>
      <c r="B233">
        <v>1</v>
      </c>
    </row>
    <row r="234" spans="1:2" x14ac:dyDescent="0.2">
      <c r="A234" t="s">
        <v>924</v>
      </c>
      <c r="B234">
        <v>0</v>
      </c>
    </row>
    <row r="235" spans="1:2" x14ac:dyDescent="0.2">
      <c r="A235" t="s">
        <v>925</v>
      </c>
      <c r="B235">
        <v>1</v>
      </c>
    </row>
    <row r="236" spans="1:2" x14ac:dyDescent="0.2">
      <c r="A236" t="s">
        <v>926</v>
      </c>
      <c r="B236">
        <v>1</v>
      </c>
    </row>
    <row r="237" spans="1:2" x14ac:dyDescent="0.2">
      <c r="A237" t="s">
        <v>927</v>
      </c>
      <c r="B237">
        <v>1</v>
      </c>
    </row>
    <row r="238" spans="1:2" x14ac:dyDescent="0.2">
      <c r="A238" t="s">
        <v>928</v>
      </c>
      <c r="B238">
        <v>1</v>
      </c>
    </row>
    <row r="239" spans="1:2" x14ac:dyDescent="0.2">
      <c r="A239" t="s">
        <v>929</v>
      </c>
      <c r="B239">
        <v>1</v>
      </c>
    </row>
    <row r="240" spans="1:2" x14ac:dyDescent="0.2">
      <c r="A240" t="s">
        <v>930</v>
      </c>
      <c r="B240">
        <v>1</v>
      </c>
    </row>
    <row r="241" spans="1:2" x14ac:dyDescent="0.2">
      <c r="A241" t="s">
        <v>931</v>
      </c>
      <c r="B241">
        <v>0</v>
      </c>
    </row>
    <row r="242" spans="1:2" x14ac:dyDescent="0.2">
      <c r="A242" t="s">
        <v>932</v>
      </c>
      <c r="B242">
        <v>0</v>
      </c>
    </row>
    <row r="243" spans="1:2" x14ac:dyDescent="0.2">
      <c r="A243" t="s">
        <v>933</v>
      </c>
      <c r="B243">
        <v>0</v>
      </c>
    </row>
    <row r="244" spans="1:2" x14ac:dyDescent="0.2">
      <c r="A244" t="s">
        <v>934</v>
      </c>
      <c r="B244">
        <v>1</v>
      </c>
    </row>
    <row r="245" spans="1:2" x14ac:dyDescent="0.2">
      <c r="A245" t="s">
        <v>935</v>
      </c>
      <c r="B245">
        <v>1</v>
      </c>
    </row>
    <row r="246" spans="1:2" x14ac:dyDescent="0.2">
      <c r="A246" t="s">
        <v>936</v>
      </c>
      <c r="B246">
        <v>0</v>
      </c>
    </row>
    <row r="247" spans="1:2" x14ac:dyDescent="0.2">
      <c r="A247" t="s">
        <v>937</v>
      </c>
      <c r="B247">
        <v>1</v>
      </c>
    </row>
    <row r="248" spans="1:2" x14ac:dyDescent="0.2">
      <c r="A248" t="s">
        <v>938</v>
      </c>
      <c r="B248">
        <v>1</v>
      </c>
    </row>
    <row r="249" spans="1:2" x14ac:dyDescent="0.2">
      <c r="A249" t="s">
        <v>939</v>
      </c>
      <c r="B249">
        <v>1</v>
      </c>
    </row>
    <row r="250" spans="1:2" x14ac:dyDescent="0.2">
      <c r="A250" t="s">
        <v>940</v>
      </c>
      <c r="B250">
        <v>1</v>
      </c>
    </row>
    <row r="251" spans="1:2" x14ac:dyDescent="0.2">
      <c r="A251" t="s">
        <v>941</v>
      </c>
      <c r="B251">
        <v>1</v>
      </c>
    </row>
    <row r="252" spans="1:2" x14ac:dyDescent="0.2">
      <c r="A252" t="s">
        <v>942</v>
      </c>
      <c r="B252">
        <v>1</v>
      </c>
    </row>
    <row r="253" spans="1:2" x14ac:dyDescent="0.2">
      <c r="A253" t="s">
        <v>943</v>
      </c>
      <c r="B253">
        <v>1</v>
      </c>
    </row>
    <row r="254" spans="1:2" x14ac:dyDescent="0.2">
      <c r="A254" t="s">
        <v>944</v>
      </c>
      <c r="B254">
        <v>1</v>
      </c>
    </row>
    <row r="255" spans="1:2" x14ac:dyDescent="0.2">
      <c r="A255" t="s">
        <v>945</v>
      </c>
      <c r="B255">
        <v>1</v>
      </c>
    </row>
    <row r="256" spans="1:2" x14ac:dyDescent="0.2">
      <c r="A256" t="s">
        <v>946</v>
      </c>
      <c r="B256">
        <v>1</v>
      </c>
    </row>
    <row r="257" spans="1:5" x14ac:dyDescent="0.2">
      <c r="A257" t="s">
        <v>947</v>
      </c>
      <c r="B257">
        <v>1</v>
      </c>
    </row>
    <row r="258" spans="1:5" x14ac:dyDescent="0.2">
      <c r="A258" t="s">
        <v>948</v>
      </c>
      <c r="B258">
        <v>1</v>
      </c>
    </row>
    <row r="259" spans="1:5" x14ac:dyDescent="0.2">
      <c r="A259" t="s">
        <v>949</v>
      </c>
      <c r="B259">
        <v>1</v>
      </c>
    </row>
    <row r="260" spans="1:5" x14ac:dyDescent="0.2">
      <c r="A260" t="s">
        <v>950</v>
      </c>
      <c r="B260">
        <v>1</v>
      </c>
    </row>
    <row r="261" spans="1:5" x14ac:dyDescent="0.2">
      <c r="A261" t="s">
        <v>951</v>
      </c>
      <c r="B261">
        <v>1</v>
      </c>
    </row>
    <row r="262" spans="1:5" x14ac:dyDescent="0.2">
      <c r="A262" t="s">
        <v>952</v>
      </c>
      <c r="B262">
        <v>1</v>
      </c>
      <c r="C262" s="184">
        <v>45491</v>
      </c>
      <c r="E262" s="184">
        <v>45499</v>
      </c>
    </row>
    <row r="263" spans="1:5" x14ac:dyDescent="0.2">
      <c r="A263" t="s">
        <v>953</v>
      </c>
      <c r="B263">
        <v>1</v>
      </c>
      <c r="C263" s="184">
        <v>45491</v>
      </c>
      <c r="E263" s="184">
        <v>45499</v>
      </c>
    </row>
    <row r="264" spans="1:5" x14ac:dyDescent="0.2">
      <c r="A264" t="s">
        <v>954</v>
      </c>
      <c r="B264">
        <v>1</v>
      </c>
    </row>
    <row r="265" spans="1:5" x14ac:dyDescent="0.2">
      <c r="A265" t="s">
        <v>955</v>
      </c>
      <c r="B265">
        <v>1</v>
      </c>
      <c r="D265" s="184">
        <v>45534</v>
      </c>
      <c r="E265" s="184">
        <v>45534</v>
      </c>
    </row>
    <row r="266" spans="1:5" x14ac:dyDescent="0.2">
      <c r="A266" t="s">
        <v>956</v>
      </c>
      <c r="B266">
        <v>1</v>
      </c>
      <c r="D266" s="184">
        <v>45534</v>
      </c>
      <c r="E266" s="184">
        <v>45534</v>
      </c>
    </row>
    <row r="267" spans="1:5" x14ac:dyDescent="0.2">
      <c r="A267" t="s">
        <v>957</v>
      </c>
      <c r="B267">
        <v>1</v>
      </c>
      <c r="C267" s="184">
        <v>45471</v>
      </c>
      <c r="D267" s="184">
        <v>45534</v>
      </c>
      <c r="E267" s="184">
        <v>45534</v>
      </c>
    </row>
    <row r="268" spans="1:5" x14ac:dyDescent="0.2">
      <c r="A268" t="s">
        <v>958</v>
      </c>
      <c r="B268">
        <v>1</v>
      </c>
      <c r="D268" s="184">
        <v>45534</v>
      </c>
      <c r="E268" s="184">
        <v>45534</v>
      </c>
    </row>
    <row r="269" spans="1:5" x14ac:dyDescent="0.2">
      <c r="A269" t="s">
        <v>959</v>
      </c>
      <c r="B269">
        <v>1</v>
      </c>
      <c r="D269" s="184">
        <v>45534</v>
      </c>
      <c r="E269" s="184">
        <v>45534</v>
      </c>
    </row>
    <row r="270" spans="1:5" x14ac:dyDescent="0.2">
      <c r="A270" t="s">
        <v>960</v>
      </c>
      <c r="B270">
        <v>1</v>
      </c>
      <c r="D270" s="184">
        <v>45534</v>
      </c>
      <c r="E270" s="184">
        <v>45534</v>
      </c>
    </row>
    <row r="271" spans="1:5" x14ac:dyDescent="0.2">
      <c r="A271" t="s">
        <v>961</v>
      </c>
      <c r="B271">
        <v>1</v>
      </c>
      <c r="D271" s="184">
        <v>45534</v>
      </c>
      <c r="E271" s="184">
        <v>45534</v>
      </c>
    </row>
    <row r="272" spans="1:5" x14ac:dyDescent="0.2">
      <c r="A272" t="s">
        <v>962</v>
      </c>
      <c r="B272">
        <v>1</v>
      </c>
      <c r="D272" s="184">
        <v>45534</v>
      </c>
      <c r="E272" s="184">
        <v>45534</v>
      </c>
    </row>
    <row r="273" spans="1:5" x14ac:dyDescent="0.2">
      <c r="A273" t="s">
        <v>963</v>
      </c>
      <c r="B273">
        <v>1</v>
      </c>
      <c r="D273" s="184">
        <v>45534</v>
      </c>
      <c r="E273" s="184">
        <v>45534</v>
      </c>
    </row>
    <row r="274" spans="1:5" x14ac:dyDescent="0.2">
      <c r="A274" t="s">
        <v>964</v>
      </c>
      <c r="B274">
        <v>1</v>
      </c>
      <c r="D274" s="184">
        <v>45534</v>
      </c>
      <c r="E274" s="184">
        <v>45534</v>
      </c>
    </row>
    <row r="275" spans="1:5" x14ac:dyDescent="0.2">
      <c r="A275" t="s">
        <v>965</v>
      </c>
      <c r="B275">
        <v>1</v>
      </c>
      <c r="D275" s="184">
        <v>45534</v>
      </c>
      <c r="E275" s="184">
        <v>45534</v>
      </c>
    </row>
    <row r="276" spans="1:5" x14ac:dyDescent="0.2">
      <c r="A276" t="s">
        <v>966</v>
      </c>
      <c r="B276">
        <v>1</v>
      </c>
      <c r="D276" s="184">
        <v>45534</v>
      </c>
      <c r="E276" s="184">
        <v>45534</v>
      </c>
    </row>
    <row r="277" spans="1:5" x14ac:dyDescent="0.2">
      <c r="A277" t="s">
        <v>967</v>
      </c>
      <c r="B277">
        <v>1</v>
      </c>
      <c r="D277" s="184">
        <v>45534</v>
      </c>
      <c r="E277" s="184">
        <v>45534</v>
      </c>
    </row>
    <row r="278" spans="1:5" x14ac:dyDescent="0.2">
      <c r="A278" t="s">
        <v>968</v>
      </c>
      <c r="B278">
        <v>1</v>
      </c>
      <c r="D278" s="184">
        <v>45534</v>
      </c>
      <c r="E278" s="184">
        <v>45534</v>
      </c>
    </row>
    <row r="279" spans="1:5" x14ac:dyDescent="0.2">
      <c r="A279" t="s">
        <v>969</v>
      </c>
      <c r="B279">
        <v>1</v>
      </c>
      <c r="D279" s="184">
        <v>45534</v>
      </c>
      <c r="E279" s="184">
        <v>45534</v>
      </c>
    </row>
    <row r="280" spans="1:5" x14ac:dyDescent="0.2">
      <c r="A280" t="s">
        <v>970</v>
      </c>
      <c r="B280">
        <v>1</v>
      </c>
      <c r="D280" s="184">
        <v>45534</v>
      </c>
      <c r="E280" s="184">
        <v>45534</v>
      </c>
    </row>
    <row r="281" spans="1:5" x14ac:dyDescent="0.2">
      <c r="A281" t="s">
        <v>971</v>
      </c>
      <c r="B281">
        <v>1</v>
      </c>
      <c r="D281" s="184">
        <v>45534</v>
      </c>
      <c r="E281" s="184">
        <v>45534</v>
      </c>
    </row>
    <row r="282" spans="1:5" x14ac:dyDescent="0.2">
      <c r="A282" t="s">
        <v>972</v>
      </c>
      <c r="B282">
        <v>1</v>
      </c>
      <c r="D282" s="184">
        <v>45534</v>
      </c>
      <c r="E282" s="184">
        <v>45534</v>
      </c>
    </row>
    <row r="283" spans="1:5" x14ac:dyDescent="0.2">
      <c r="A283" t="s">
        <v>973</v>
      </c>
      <c r="B283">
        <v>1</v>
      </c>
      <c r="D283" s="184">
        <v>45534</v>
      </c>
      <c r="E283" s="184">
        <v>45534</v>
      </c>
    </row>
    <row r="284" spans="1:5" x14ac:dyDescent="0.2">
      <c r="A284" t="s">
        <v>974</v>
      </c>
      <c r="B284">
        <v>0</v>
      </c>
    </row>
    <row r="285" spans="1:5" x14ac:dyDescent="0.2">
      <c r="A285" t="s">
        <v>975</v>
      </c>
      <c r="B285">
        <v>0</v>
      </c>
    </row>
    <row r="286" spans="1:5" x14ac:dyDescent="0.2">
      <c r="A286" t="s">
        <v>976</v>
      </c>
      <c r="B286">
        <v>0</v>
      </c>
    </row>
    <row r="287" spans="1:5" x14ac:dyDescent="0.2">
      <c r="A287" t="s">
        <v>977</v>
      </c>
      <c r="B287">
        <v>1</v>
      </c>
      <c r="D287" s="184">
        <v>45534</v>
      </c>
      <c r="E287" s="184">
        <v>45534</v>
      </c>
    </row>
    <row r="288" spans="1:5" x14ac:dyDescent="0.2">
      <c r="A288" t="s">
        <v>978</v>
      </c>
      <c r="B288">
        <v>1</v>
      </c>
      <c r="D288" s="184">
        <v>45534</v>
      </c>
      <c r="E288" s="184">
        <v>45534</v>
      </c>
    </row>
    <row r="289" spans="1:5" x14ac:dyDescent="0.2">
      <c r="A289" t="s">
        <v>979</v>
      </c>
      <c r="B289">
        <v>1</v>
      </c>
      <c r="D289" s="184">
        <v>45534</v>
      </c>
      <c r="E289" s="184">
        <v>45534</v>
      </c>
    </row>
    <row r="290" spans="1:5" x14ac:dyDescent="0.2">
      <c r="A290" t="s">
        <v>980</v>
      </c>
      <c r="B290">
        <v>1</v>
      </c>
      <c r="D290" s="184">
        <v>45534</v>
      </c>
      <c r="E290" s="184">
        <v>45534</v>
      </c>
    </row>
    <row r="291" spans="1:5" x14ac:dyDescent="0.2">
      <c r="A291" t="s">
        <v>981</v>
      </c>
      <c r="B291">
        <v>1</v>
      </c>
      <c r="D291" s="184">
        <v>45534</v>
      </c>
      <c r="E291" s="184">
        <v>45534</v>
      </c>
    </row>
    <row r="292" spans="1:5" x14ac:dyDescent="0.2">
      <c r="A292" t="s">
        <v>982</v>
      </c>
      <c r="B292">
        <v>1</v>
      </c>
      <c r="D292" s="184">
        <v>45534</v>
      </c>
      <c r="E292" s="184">
        <v>45534</v>
      </c>
    </row>
    <row r="293" spans="1:5" x14ac:dyDescent="0.2">
      <c r="A293" t="s">
        <v>983</v>
      </c>
      <c r="B293">
        <v>1</v>
      </c>
      <c r="D293" s="184">
        <v>45534</v>
      </c>
      <c r="E293" s="184">
        <v>45534</v>
      </c>
    </row>
    <row r="294" spans="1:5" x14ac:dyDescent="0.2">
      <c r="A294" t="s">
        <v>984</v>
      </c>
      <c r="B294">
        <v>1</v>
      </c>
      <c r="D294" s="184">
        <v>45534</v>
      </c>
      <c r="E294" s="184">
        <v>45534</v>
      </c>
    </row>
    <row r="295" spans="1:5" x14ac:dyDescent="0.2">
      <c r="A295" t="s">
        <v>985</v>
      </c>
      <c r="B295">
        <v>1</v>
      </c>
      <c r="D295" s="184">
        <v>45534</v>
      </c>
      <c r="E295" s="184">
        <v>45534</v>
      </c>
    </row>
    <row r="296" spans="1:5" x14ac:dyDescent="0.2">
      <c r="A296" t="s">
        <v>986</v>
      </c>
      <c r="B296">
        <v>1</v>
      </c>
      <c r="D296" s="184">
        <v>45534</v>
      </c>
      <c r="E296" s="184">
        <v>45534</v>
      </c>
    </row>
    <row r="297" spans="1:5" x14ac:dyDescent="0.2">
      <c r="A297" t="s">
        <v>987</v>
      </c>
      <c r="B297">
        <v>1</v>
      </c>
      <c r="D297" s="184">
        <v>45534</v>
      </c>
      <c r="E297" s="184">
        <v>45534</v>
      </c>
    </row>
    <row r="298" spans="1:5" x14ac:dyDescent="0.2">
      <c r="A298" t="s">
        <v>988</v>
      </c>
      <c r="B298">
        <v>1</v>
      </c>
      <c r="D298" s="184">
        <v>45534</v>
      </c>
      <c r="E298" s="184">
        <v>45534</v>
      </c>
    </row>
    <row r="299" spans="1:5" x14ac:dyDescent="0.2">
      <c r="A299" t="s">
        <v>989</v>
      </c>
      <c r="B299">
        <v>1</v>
      </c>
      <c r="D299" s="184">
        <v>45534</v>
      </c>
      <c r="E299" s="184">
        <v>45534</v>
      </c>
    </row>
    <row r="300" spans="1:5" x14ac:dyDescent="0.2">
      <c r="A300" t="s">
        <v>990</v>
      </c>
      <c r="B300">
        <v>1</v>
      </c>
      <c r="D300" s="184">
        <v>45534</v>
      </c>
      <c r="E300" s="184">
        <v>45534</v>
      </c>
    </row>
    <row r="301" spans="1:5" x14ac:dyDescent="0.2">
      <c r="A301" t="s">
        <v>991</v>
      </c>
      <c r="B301">
        <v>1</v>
      </c>
      <c r="D301" s="184">
        <v>45534</v>
      </c>
      <c r="E301" s="184">
        <v>45534</v>
      </c>
    </row>
    <row r="302" spans="1:5" x14ac:dyDescent="0.2">
      <c r="A302" t="s">
        <v>992</v>
      </c>
      <c r="B302">
        <v>1</v>
      </c>
      <c r="D302" s="184">
        <v>45534</v>
      </c>
      <c r="E302" s="184">
        <v>45534</v>
      </c>
    </row>
    <row r="303" spans="1:5" x14ac:dyDescent="0.2">
      <c r="A303" t="s">
        <v>993</v>
      </c>
      <c r="B303">
        <v>1</v>
      </c>
      <c r="D303" s="184">
        <v>45534</v>
      </c>
      <c r="E303" s="184">
        <v>45534</v>
      </c>
    </row>
    <row r="304" spans="1:5" x14ac:dyDescent="0.2">
      <c r="A304" t="s">
        <v>994</v>
      </c>
      <c r="B304">
        <v>1</v>
      </c>
      <c r="D304" s="184">
        <v>45534</v>
      </c>
      <c r="E304" s="184">
        <v>45534</v>
      </c>
    </row>
    <row r="305" spans="1:5" x14ac:dyDescent="0.2">
      <c r="A305" t="s">
        <v>995</v>
      </c>
      <c r="B305">
        <v>1</v>
      </c>
      <c r="D305" s="184">
        <v>45534</v>
      </c>
      <c r="E305" s="184">
        <v>45534</v>
      </c>
    </row>
    <row r="306" spans="1:5" x14ac:dyDescent="0.2">
      <c r="A306" t="s">
        <v>996</v>
      </c>
      <c r="B306">
        <v>1</v>
      </c>
      <c r="D306" s="184">
        <v>45534</v>
      </c>
      <c r="E306" s="184">
        <v>45534</v>
      </c>
    </row>
    <row r="307" spans="1:5" x14ac:dyDescent="0.2">
      <c r="A307" t="s">
        <v>997</v>
      </c>
      <c r="B307">
        <v>1</v>
      </c>
      <c r="D307" s="184">
        <v>45534</v>
      </c>
      <c r="E307" s="184">
        <v>45534</v>
      </c>
    </row>
    <row r="308" spans="1:5" x14ac:dyDescent="0.2">
      <c r="A308" t="s">
        <v>998</v>
      </c>
      <c r="B308">
        <v>1</v>
      </c>
      <c r="D308" s="184">
        <v>45534</v>
      </c>
      <c r="E308" s="184">
        <v>45534</v>
      </c>
    </row>
    <row r="309" spans="1:5" x14ac:dyDescent="0.2">
      <c r="A309" t="s">
        <v>999</v>
      </c>
      <c r="B309">
        <v>1</v>
      </c>
      <c r="D309" s="184">
        <v>45534</v>
      </c>
      <c r="E309" s="184">
        <v>45534</v>
      </c>
    </row>
    <row r="310" spans="1:5" x14ac:dyDescent="0.2">
      <c r="A310" t="s">
        <v>1000</v>
      </c>
      <c r="B310">
        <v>1</v>
      </c>
      <c r="D310" s="184">
        <v>45534</v>
      </c>
      <c r="E310" s="184">
        <v>45534</v>
      </c>
    </row>
    <row r="311" spans="1:5" x14ac:dyDescent="0.2">
      <c r="A311" t="s">
        <v>1001</v>
      </c>
      <c r="B311">
        <v>1</v>
      </c>
      <c r="D311" s="184">
        <v>45534</v>
      </c>
      <c r="E311" s="184">
        <v>45534</v>
      </c>
    </row>
    <row r="312" spans="1:5" x14ac:dyDescent="0.2">
      <c r="A312" t="s">
        <v>1002</v>
      </c>
      <c r="B312">
        <v>1</v>
      </c>
      <c r="D312" s="184">
        <v>45534</v>
      </c>
      <c r="E312" s="184">
        <v>45534</v>
      </c>
    </row>
    <row r="313" spans="1:5" x14ac:dyDescent="0.2">
      <c r="A313" t="s">
        <v>1003</v>
      </c>
      <c r="B313">
        <v>1</v>
      </c>
      <c r="D313" s="184">
        <v>45534</v>
      </c>
      <c r="E313" s="184">
        <v>45534</v>
      </c>
    </row>
    <row r="314" spans="1:5" x14ac:dyDescent="0.2">
      <c r="A314" t="s">
        <v>1004</v>
      </c>
      <c r="B314">
        <v>1</v>
      </c>
      <c r="D314" s="184">
        <v>45534</v>
      </c>
      <c r="E314" s="184">
        <v>45534</v>
      </c>
    </row>
    <row r="315" spans="1:5" x14ac:dyDescent="0.2">
      <c r="A315" t="s">
        <v>1005</v>
      </c>
      <c r="B315">
        <v>1</v>
      </c>
      <c r="D315" s="184">
        <v>45534</v>
      </c>
      <c r="E315" s="184">
        <v>45534</v>
      </c>
    </row>
    <row r="316" spans="1:5" x14ac:dyDescent="0.2">
      <c r="A316" t="s">
        <v>1006</v>
      </c>
      <c r="B316">
        <v>1</v>
      </c>
      <c r="D316" s="184">
        <v>45534</v>
      </c>
      <c r="E316" s="184">
        <v>45534</v>
      </c>
    </row>
    <row r="317" spans="1:5" x14ac:dyDescent="0.2">
      <c r="A317" t="s">
        <v>1007</v>
      </c>
      <c r="B317">
        <v>1</v>
      </c>
      <c r="D317" s="184">
        <v>45534</v>
      </c>
      <c r="E317" s="184">
        <v>45534</v>
      </c>
    </row>
    <row r="318" spans="1:5" x14ac:dyDescent="0.2">
      <c r="A318" t="s">
        <v>1008</v>
      </c>
      <c r="B318">
        <v>1</v>
      </c>
      <c r="D318" s="184">
        <v>45534</v>
      </c>
      <c r="E318" s="184">
        <v>45534</v>
      </c>
    </row>
    <row r="319" spans="1:5" x14ac:dyDescent="0.2">
      <c r="A319" t="s">
        <v>1009</v>
      </c>
      <c r="B319">
        <v>1</v>
      </c>
      <c r="D319" s="184">
        <v>45534</v>
      </c>
      <c r="E319" s="184">
        <v>45534</v>
      </c>
    </row>
    <row r="320" spans="1:5" x14ac:dyDescent="0.2">
      <c r="A320" t="s">
        <v>1010</v>
      </c>
      <c r="B320">
        <v>1</v>
      </c>
      <c r="D320" s="184">
        <v>45534</v>
      </c>
      <c r="E320" s="184">
        <v>45534</v>
      </c>
    </row>
    <row r="321" spans="1:5" x14ac:dyDescent="0.2">
      <c r="A321" t="s">
        <v>1011</v>
      </c>
      <c r="B321">
        <v>1</v>
      </c>
      <c r="D321" s="184">
        <v>45534</v>
      </c>
      <c r="E321" s="184">
        <v>45534</v>
      </c>
    </row>
    <row r="322" spans="1:5" x14ac:dyDescent="0.2">
      <c r="A322" t="s">
        <v>1012</v>
      </c>
      <c r="B322">
        <v>1</v>
      </c>
      <c r="D322" s="184">
        <v>45534</v>
      </c>
      <c r="E322" s="184">
        <v>45534</v>
      </c>
    </row>
    <row r="323" spans="1:5" x14ac:dyDescent="0.2">
      <c r="A323" t="s">
        <v>1013</v>
      </c>
      <c r="B323">
        <v>1</v>
      </c>
      <c r="D323" s="184">
        <v>45534</v>
      </c>
      <c r="E323" s="184">
        <v>45534</v>
      </c>
    </row>
    <row r="324" spans="1:5" x14ac:dyDescent="0.2">
      <c r="A324" t="s">
        <v>1014</v>
      </c>
      <c r="B324">
        <v>1</v>
      </c>
      <c r="D324" s="184">
        <v>45534</v>
      </c>
      <c r="E324" s="184">
        <v>45534</v>
      </c>
    </row>
    <row r="325" spans="1:5" x14ac:dyDescent="0.2">
      <c r="A325" t="s">
        <v>1015</v>
      </c>
      <c r="B325">
        <v>1</v>
      </c>
      <c r="D325" s="184">
        <v>45534</v>
      </c>
      <c r="E325" s="184">
        <v>45534</v>
      </c>
    </row>
    <row r="326" spans="1:5" x14ac:dyDescent="0.2">
      <c r="A326" t="s">
        <v>1016</v>
      </c>
      <c r="B326">
        <v>1</v>
      </c>
      <c r="D326" s="184">
        <v>45534</v>
      </c>
      <c r="E326" s="184">
        <v>45534</v>
      </c>
    </row>
    <row r="327" spans="1:5" x14ac:dyDescent="0.2">
      <c r="A327" t="s">
        <v>1017</v>
      </c>
      <c r="B327">
        <v>1</v>
      </c>
      <c r="D327" s="184">
        <v>45534</v>
      </c>
      <c r="E327" s="184">
        <v>45534</v>
      </c>
    </row>
    <row r="328" spans="1:5" x14ac:dyDescent="0.2">
      <c r="A328" t="s">
        <v>1018</v>
      </c>
      <c r="B328">
        <v>1</v>
      </c>
      <c r="D328" s="184">
        <v>45534</v>
      </c>
      <c r="E328" s="184">
        <v>45534</v>
      </c>
    </row>
    <row r="329" spans="1:5" x14ac:dyDescent="0.2">
      <c r="A329" t="s">
        <v>1019</v>
      </c>
      <c r="B329">
        <v>1</v>
      </c>
      <c r="D329" s="184">
        <v>45534</v>
      </c>
      <c r="E329" s="184">
        <v>45534</v>
      </c>
    </row>
    <row r="330" spans="1:5" x14ac:dyDescent="0.2">
      <c r="A330" t="s">
        <v>1020</v>
      </c>
      <c r="B330">
        <v>1</v>
      </c>
      <c r="D330" s="184">
        <v>45534</v>
      </c>
      <c r="E330" s="184">
        <v>45534</v>
      </c>
    </row>
    <row r="331" spans="1:5" x14ac:dyDescent="0.2">
      <c r="A331" t="s">
        <v>1021</v>
      </c>
      <c r="B331">
        <v>1</v>
      </c>
      <c r="D331" s="184">
        <v>45534</v>
      </c>
      <c r="E331" s="184">
        <v>45534</v>
      </c>
    </row>
    <row r="332" spans="1:5" x14ac:dyDescent="0.2">
      <c r="A332" t="s">
        <v>1022</v>
      </c>
      <c r="B332">
        <v>1</v>
      </c>
      <c r="D332" s="184">
        <v>45534</v>
      </c>
      <c r="E332" s="184">
        <v>45534</v>
      </c>
    </row>
    <row r="333" spans="1:5" x14ac:dyDescent="0.2">
      <c r="A333" t="s">
        <v>1023</v>
      </c>
      <c r="B333">
        <v>1</v>
      </c>
      <c r="D333" s="184">
        <v>45534</v>
      </c>
      <c r="E333" s="184">
        <v>45534</v>
      </c>
    </row>
    <row r="334" spans="1:5" x14ac:dyDescent="0.2">
      <c r="A334" t="s">
        <v>1024</v>
      </c>
      <c r="B334">
        <v>1</v>
      </c>
      <c r="D334" s="184">
        <v>45534</v>
      </c>
      <c r="E334" s="184">
        <v>45534</v>
      </c>
    </row>
    <row r="335" spans="1:5" x14ac:dyDescent="0.2">
      <c r="A335" t="s">
        <v>1025</v>
      </c>
      <c r="B335">
        <v>1</v>
      </c>
    </row>
    <row r="336" spans="1:5" x14ac:dyDescent="0.2">
      <c r="A336" t="s">
        <v>1026</v>
      </c>
      <c r="B336">
        <v>1</v>
      </c>
    </row>
    <row r="337" spans="1:5" x14ac:dyDescent="0.2">
      <c r="A337" t="s">
        <v>1027</v>
      </c>
      <c r="B337">
        <v>1</v>
      </c>
    </row>
    <row r="338" spans="1:5" x14ac:dyDescent="0.2">
      <c r="A338" t="s">
        <v>1028</v>
      </c>
      <c r="B338">
        <v>1</v>
      </c>
    </row>
    <row r="339" spans="1:5" x14ac:dyDescent="0.2">
      <c r="A339" t="s">
        <v>1029</v>
      </c>
      <c r="B339">
        <v>1</v>
      </c>
    </row>
    <row r="340" spans="1:5" x14ac:dyDescent="0.2">
      <c r="A340" t="s">
        <v>1030</v>
      </c>
      <c r="B340">
        <v>1</v>
      </c>
    </row>
    <row r="341" spans="1:5" x14ac:dyDescent="0.2">
      <c r="A341" t="s">
        <v>1031</v>
      </c>
      <c r="B341">
        <v>1</v>
      </c>
    </row>
    <row r="342" spans="1:5" x14ac:dyDescent="0.2">
      <c r="A342" t="s">
        <v>1032</v>
      </c>
      <c r="B342">
        <v>1</v>
      </c>
    </row>
    <row r="343" spans="1:5" x14ac:dyDescent="0.2">
      <c r="A343" t="s">
        <v>1033</v>
      </c>
      <c r="B343">
        <v>1</v>
      </c>
    </row>
    <row r="344" spans="1:5" x14ac:dyDescent="0.2">
      <c r="A344" t="s">
        <v>1034</v>
      </c>
      <c r="B344">
        <v>1</v>
      </c>
    </row>
    <row r="345" spans="1:5" x14ac:dyDescent="0.2">
      <c r="A345" t="s">
        <v>1035</v>
      </c>
      <c r="B345">
        <v>1</v>
      </c>
    </row>
    <row r="346" spans="1:5" x14ac:dyDescent="0.2">
      <c r="A346" t="s">
        <v>1036</v>
      </c>
      <c r="B346">
        <v>7</v>
      </c>
      <c r="C346" s="184">
        <v>45569</v>
      </c>
    </row>
    <row r="347" spans="1:5" x14ac:dyDescent="0.2">
      <c r="A347" t="s">
        <v>1037</v>
      </c>
      <c r="B347">
        <v>7</v>
      </c>
      <c r="C347" s="184">
        <v>45569</v>
      </c>
    </row>
    <row r="348" spans="1:5" x14ac:dyDescent="0.2">
      <c r="A348" t="s">
        <v>1038</v>
      </c>
      <c r="B348">
        <v>1</v>
      </c>
    </row>
    <row r="349" spans="1:5" x14ac:dyDescent="0.2">
      <c r="A349" t="s">
        <v>1039</v>
      </c>
      <c r="B349">
        <v>7</v>
      </c>
      <c r="C349" s="184">
        <v>45569</v>
      </c>
    </row>
    <row r="350" spans="1:5" x14ac:dyDescent="0.2">
      <c r="A350" t="s">
        <v>1040</v>
      </c>
      <c r="B350">
        <v>7</v>
      </c>
      <c r="C350" s="184">
        <v>45569</v>
      </c>
    </row>
    <row r="351" spans="1:5" x14ac:dyDescent="0.2">
      <c r="A351" t="s">
        <v>1041</v>
      </c>
      <c r="B351">
        <v>7</v>
      </c>
      <c r="C351" s="184">
        <v>45569</v>
      </c>
      <c r="E351" s="184">
        <v>45562</v>
      </c>
    </row>
    <row r="352" spans="1:5" x14ac:dyDescent="0.2">
      <c r="A352" t="s">
        <v>1042</v>
      </c>
      <c r="B352">
        <v>7</v>
      </c>
      <c r="C352" s="184">
        <v>45569</v>
      </c>
      <c r="E352" s="184">
        <v>45562</v>
      </c>
    </row>
    <row r="353" spans="1:5" x14ac:dyDescent="0.2">
      <c r="A353" t="s">
        <v>1043</v>
      </c>
      <c r="B353">
        <v>7</v>
      </c>
      <c r="C353" s="184">
        <v>45569</v>
      </c>
      <c r="E353" s="184">
        <v>45562</v>
      </c>
    </row>
    <row r="354" spans="1:5" x14ac:dyDescent="0.2">
      <c r="A354" t="s">
        <v>1044</v>
      </c>
      <c r="B354">
        <v>1</v>
      </c>
    </row>
    <row r="355" spans="1:5" x14ac:dyDescent="0.2">
      <c r="A355" t="s">
        <v>1045</v>
      </c>
      <c r="B355">
        <v>7</v>
      </c>
      <c r="C355" s="184">
        <v>45569</v>
      </c>
      <c r="E355" s="184">
        <v>45562</v>
      </c>
    </row>
    <row r="356" spans="1:5" x14ac:dyDescent="0.2">
      <c r="A356" t="s">
        <v>1046</v>
      </c>
      <c r="B356">
        <v>7</v>
      </c>
      <c r="C356" s="184">
        <v>45569</v>
      </c>
      <c r="E356" s="184">
        <v>45562</v>
      </c>
    </row>
    <row r="357" spans="1:5" x14ac:dyDescent="0.2">
      <c r="A357" t="s">
        <v>1047</v>
      </c>
      <c r="B357">
        <v>1</v>
      </c>
    </row>
    <row r="358" spans="1:5" x14ac:dyDescent="0.2">
      <c r="A358" t="s">
        <v>1048</v>
      </c>
      <c r="B358">
        <v>7</v>
      </c>
      <c r="C358" s="184">
        <v>45569</v>
      </c>
    </row>
    <row r="359" spans="1:5" x14ac:dyDescent="0.2">
      <c r="A359" t="s">
        <v>1049</v>
      </c>
      <c r="B359">
        <v>7</v>
      </c>
      <c r="C359" s="184">
        <v>45569</v>
      </c>
    </row>
    <row r="360" spans="1:5" x14ac:dyDescent="0.2">
      <c r="A360" t="s">
        <v>1050</v>
      </c>
      <c r="B360">
        <v>7</v>
      </c>
      <c r="C360" s="184">
        <v>45569</v>
      </c>
    </row>
    <row r="361" spans="1:5" x14ac:dyDescent="0.2">
      <c r="A361" t="s">
        <v>1051</v>
      </c>
      <c r="B361">
        <v>7</v>
      </c>
      <c r="C361" s="184">
        <v>45561</v>
      </c>
    </row>
    <row r="362" spans="1:5" x14ac:dyDescent="0.2">
      <c r="A362" t="s">
        <v>1052</v>
      </c>
      <c r="B362">
        <v>7</v>
      </c>
      <c r="C362" s="184">
        <v>45561</v>
      </c>
    </row>
    <row r="363" spans="1:5" x14ac:dyDescent="0.2">
      <c r="A363" t="s">
        <v>1053</v>
      </c>
      <c r="B363">
        <v>7</v>
      </c>
      <c r="C363" s="184">
        <v>45561</v>
      </c>
    </row>
    <row r="364" spans="1:5" x14ac:dyDescent="0.2">
      <c r="A364" t="s">
        <v>1054</v>
      </c>
      <c r="B364">
        <v>7</v>
      </c>
      <c r="C364" s="184">
        <v>45561</v>
      </c>
    </row>
    <row r="365" spans="1:5" x14ac:dyDescent="0.2">
      <c r="A365" t="s">
        <v>1055</v>
      </c>
      <c r="B365">
        <v>7</v>
      </c>
      <c r="C365" s="184">
        <v>45561</v>
      </c>
    </row>
    <row r="366" spans="1:5" x14ac:dyDescent="0.2">
      <c r="A366" t="s">
        <v>1056</v>
      </c>
      <c r="B366">
        <v>7</v>
      </c>
      <c r="C366" s="184">
        <v>45561</v>
      </c>
    </row>
    <row r="367" spans="1:5" x14ac:dyDescent="0.2">
      <c r="A367" t="s">
        <v>1057</v>
      </c>
      <c r="B367">
        <v>7</v>
      </c>
      <c r="C367" s="184">
        <v>45561</v>
      </c>
    </row>
    <row r="368" spans="1:5" x14ac:dyDescent="0.2">
      <c r="A368" t="s">
        <v>1058</v>
      </c>
      <c r="B368">
        <v>7</v>
      </c>
      <c r="C368" s="184">
        <v>45561</v>
      </c>
    </row>
    <row r="369" spans="1:4" x14ac:dyDescent="0.2">
      <c r="A369" t="s">
        <v>1059</v>
      </c>
      <c r="B369">
        <v>7</v>
      </c>
      <c r="C369" s="184">
        <v>45561</v>
      </c>
    </row>
    <row r="370" spans="1:4" x14ac:dyDescent="0.2">
      <c r="A370" t="s">
        <v>1060</v>
      </c>
      <c r="B370">
        <v>7</v>
      </c>
      <c r="C370" s="184">
        <v>45561</v>
      </c>
    </row>
    <row r="371" spans="1:4" x14ac:dyDescent="0.2">
      <c r="A371" t="s">
        <v>1061</v>
      </c>
      <c r="B371">
        <v>7</v>
      </c>
      <c r="C371" s="184">
        <v>45561</v>
      </c>
    </row>
    <row r="372" spans="1:4" x14ac:dyDescent="0.2">
      <c r="A372" t="s">
        <v>1062</v>
      </c>
      <c r="B372">
        <v>7</v>
      </c>
      <c r="C372" s="184">
        <v>45561</v>
      </c>
    </row>
    <row r="373" spans="1:4" x14ac:dyDescent="0.2">
      <c r="A373" t="s">
        <v>1063</v>
      </c>
      <c r="B373">
        <v>7</v>
      </c>
      <c r="C373" s="184">
        <v>45561</v>
      </c>
    </row>
    <row r="374" spans="1:4" x14ac:dyDescent="0.2">
      <c r="A374" t="s">
        <v>1064</v>
      </c>
      <c r="B374">
        <v>7</v>
      </c>
      <c r="C374" s="184">
        <v>45561</v>
      </c>
    </row>
    <row r="375" spans="1:4" x14ac:dyDescent="0.2">
      <c r="A375" t="s">
        <v>1065</v>
      </c>
      <c r="B375">
        <v>7</v>
      </c>
      <c r="C375" s="184">
        <v>45561</v>
      </c>
    </row>
    <row r="376" spans="1:4" x14ac:dyDescent="0.2">
      <c r="A376" t="s">
        <v>1066</v>
      </c>
      <c r="B376">
        <v>7</v>
      </c>
      <c r="C376" s="184">
        <v>45553</v>
      </c>
      <c r="D376" s="184">
        <v>45565</v>
      </c>
    </row>
    <row r="377" spans="1:4" x14ac:dyDescent="0.2">
      <c r="A377" t="s">
        <v>1067</v>
      </c>
      <c r="B377">
        <v>7</v>
      </c>
      <c r="C377" s="184">
        <v>45553</v>
      </c>
      <c r="D377" s="184">
        <v>45565</v>
      </c>
    </row>
    <row r="378" spans="1:4" x14ac:dyDescent="0.2">
      <c r="A378" t="s">
        <v>1068</v>
      </c>
      <c r="B378">
        <v>7</v>
      </c>
      <c r="C378" s="184">
        <v>45569</v>
      </c>
    </row>
    <row r="379" spans="1:4" x14ac:dyDescent="0.2">
      <c r="A379" t="s">
        <v>1069</v>
      </c>
      <c r="B379">
        <v>7</v>
      </c>
      <c r="C379" s="184">
        <v>45569</v>
      </c>
    </row>
    <row r="380" spans="1:4" x14ac:dyDescent="0.2">
      <c r="A380" t="s">
        <v>1070</v>
      </c>
      <c r="B380">
        <v>1</v>
      </c>
      <c r="C380" s="184">
        <v>45512</v>
      </c>
    </row>
    <row r="381" spans="1:4" x14ac:dyDescent="0.2">
      <c r="A381" t="s">
        <v>1071</v>
      </c>
      <c r="B381">
        <v>7</v>
      </c>
      <c r="C381" s="184">
        <v>45569</v>
      </c>
    </row>
    <row r="382" spans="1:4" x14ac:dyDescent="0.2">
      <c r="A382" t="s">
        <v>1072</v>
      </c>
      <c r="B382">
        <v>7</v>
      </c>
      <c r="C382" s="184">
        <v>45553</v>
      </c>
      <c r="D382" s="184">
        <v>45565</v>
      </c>
    </row>
    <row r="383" spans="1:4" x14ac:dyDescent="0.2">
      <c r="A383" t="s">
        <v>1073</v>
      </c>
      <c r="B383">
        <v>7</v>
      </c>
      <c r="C383" s="184">
        <v>45553</v>
      </c>
      <c r="D383" s="184">
        <v>45565</v>
      </c>
    </row>
    <row r="384" spans="1:4" x14ac:dyDescent="0.2">
      <c r="A384" t="s">
        <v>1074</v>
      </c>
      <c r="B384">
        <v>7</v>
      </c>
      <c r="C384" s="184">
        <v>45569</v>
      </c>
    </row>
    <row r="385" spans="1:3" x14ac:dyDescent="0.2">
      <c r="A385" t="s">
        <v>1075</v>
      </c>
      <c r="B385">
        <v>7</v>
      </c>
      <c r="C385" s="184">
        <v>45569</v>
      </c>
    </row>
    <row r="386" spans="1:3" x14ac:dyDescent="0.2">
      <c r="A386" t="s">
        <v>1076</v>
      </c>
      <c r="B386">
        <v>7</v>
      </c>
      <c r="C386" s="184">
        <v>45569</v>
      </c>
    </row>
    <row r="387" spans="1:3" x14ac:dyDescent="0.2">
      <c r="A387" t="s">
        <v>1077</v>
      </c>
      <c r="B387">
        <v>7</v>
      </c>
      <c r="C387" s="184">
        <v>45569</v>
      </c>
    </row>
    <row r="388" spans="1:3" x14ac:dyDescent="0.2">
      <c r="A388" t="s">
        <v>1078</v>
      </c>
      <c r="B388">
        <v>7</v>
      </c>
      <c r="C388" s="184">
        <v>45569</v>
      </c>
    </row>
    <row r="389" spans="1:3" x14ac:dyDescent="0.2">
      <c r="A389" t="s">
        <v>1079</v>
      </c>
      <c r="B389">
        <v>1</v>
      </c>
    </row>
    <row r="390" spans="1:3" x14ac:dyDescent="0.2">
      <c r="A390" t="s">
        <v>1080</v>
      </c>
      <c r="B390">
        <v>7</v>
      </c>
      <c r="C390" s="184">
        <v>45569</v>
      </c>
    </row>
    <row r="391" spans="1:3" x14ac:dyDescent="0.2">
      <c r="A391" t="s">
        <v>1081</v>
      </c>
      <c r="B391">
        <v>7</v>
      </c>
      <c r="C391" s="184">
        <v>45569</v>
      </c>
    </row>
    <row r="392" spans="1:3" x14ac:dyDescent="0.2">
      <c r="A392" t="s">
        <v>1082</v>
      </c>
      <c r="B392">
        <v>7</v>
      </c>
      <c r="C392" s="184">
        <v>45569</v>
      </c>
    </row>
    <row r="393" spans="1:3" x14ac:dyDescent="0.2">
      <c r="A393" t="s">
        <v>1083</v>
      </c>
      <c r="B393">
        <v>1</v>
      </c>
    </row>
    <row r="394" spans="1:3" x14ac:dyDescent="0.2">
      <c r="A394" t="s">
        <v>1084</v>
      </c>
      <c r="B394">
        <v>1</v>
      </c>
    </row>
    <row r="395" spans="1:3" x14ac:dyDescent="0.2">
      <c r="A395" t="s">
        <v>1085</v>
      </c>
      <c r="B395">
        <v>1</v>
      </c>
    </row>
    <row r="396" spans="1:3" x14ac:dyDescent="0.2">
      <c r="A396" t="s">
        <v>1086</v>
      </c>
      <c r="B396">
        <v>1</v>
      </c>
    </row>
    <row r="397" spans="1:3" x14ac:dyDescent="0.2">
      <c r="A397" t="s">
        <v>1087</v>
      </c>
      <c r="B397">
        <v>1</v>
      </c>
    </row>
    <row r="398" spans="1:3" x14ac:dyDescent="0.2">
      <c r="A398" t="s">
        <v>1088</v>
      </c>
      <c r="B398">
        <v>7</v>
      </c>
      <c r="C398" s="184">
        <v>45559</v>
      </c>
    </row>
    <row r="399" spans="1:3" x14ac:dyDescent="0.2">
      <c r="A399" t="s">
        <v>1089</v>
      </c>
      <c r="B399">
        <v>7</v>
      </c>
      <c r="C399" s="184">
        <v>45560</v>
      </c>
    </row>
    <row r="400" spans="1:3" x14ac:dyDescent="0.2">
      <c r="A400" t="s">
        <v>1090</v>
      </c>
      <c r="B400">
        <v>7</v>
      </c>
      <c r="C400" s="184">
        <v>45569</v>
      </c>
    </row>
    <row r="401" spans="1:3" x14ac:dyDescent="0.2">
      <c r="A401" t="s">
        <v>1091</v>
      </c>
      <c r="B401">
        <v>7</v>
      </c>
      <c r="C401" s="184">
        <v>45569</v>
      </c>
    </row>
    <row r="402" spans="1:3" x14ac:dyDescent="0.2">
      <c r="A402" t="s">
        <v>1092</v>
      </c>
      <c r="B402">
        <v>7</v>
      </c>
      <c r="C402" s="184">
        <v>45569</v>
      </c>
    </row>
    <row r="403" spans="1:3" x14ac:dyDescent="0.2">
      <c r="A403" t="s">
        <v>1093</v>
      </c>
      <c r="B403">
        <v>1</v>
      </c>
    </row>
    <row r="404" spans="1:3" x14ac:dyDescent="0.2">
      <c r="A404" t="s">
        <v>1094</v>
      </c>
      <c r="B404">
        <v>7</v>
      </c>
      <c r="C404" s="184">
        <v>45569</v>
      </c>
    </row>
    <row r="405" spans="1:3" x14ac:dyDescent="0.2">
      <c r="A405" t="s">
        <v>1095</v>
      </c>
      <c r="B405">
        <v>7</v>
      </c>
      <c r="C405" s="184">
        <v>45569</v>
      </c>
    </row>
    <row r="406" spans="1:3" x14ac:dyDescent="0.2">
      <c r="A406" t="s">
        <v>1096</v>
      </c>
      <c r="B406">
        <v>7</v>
      </c>
      <c r="C406" s="184">
        <v>45569</v>
      </c>
    </row>
    <row r="407" spans="1:3" x14ac:dyDescent="0.2">
      <c r="A407" t="s">
        <v>1097</v>
      </c>
      <c r="B407">
        <v>1</v>
      </c>
    </row>
    <row r="408" spans="1:3" x14ac:dyDescent="0.2">
      <c r="A408" t="s">
        <v>1098</v>
      </c>
      <c r="B408">
        <v>1</v>
      </c>
    </row>
    <row r="409" spans="1:3" x14ac:dyDescent="0.2">
      <c r="A409" t="s">
        <v>1099</v>
      </c>
      <c r="B409">
        <v>1</v>
      </c>
    </row>
    <row r="410" spans="1:3" x14ac:dyDescent="0.2">
      <c r="A410" t="s">
        <v>1100</v>
      </c>
      <c r="B410">
        <v>7</v>
      </c>
      <c r="C410" s="184">
        <v>45563</v>
      </c>
    </row>
    <row r="411" spans="1:3" x14ac:dyDescent="0.2">
      <c r="A411" t="s">
        <v>1101</v>
      </c>
      <c r="B411">
        <v>7</v>
      </c>
      <c r="C411" s="184">
        <v>45563</v>
      </c>
    </row>
    <row r="412" spans="1:3" x14ac:dyDescent="0.2">
      <c r="A412" t="s">
        <v>1102</v>
      </c>
      <c r="B412">
        <v>7</v>
      </c>
      <c r="C412" s="184">
        <v>45563</v>
      </c>
    </row>
    <row r="413" spans="1:3" x14ac:dyDescent="0.2">
      <c r="A413" t="s">
        <v>1103</v>
      </c>
      <c r="B413">
        <v>7</v>
      </c>
      <c r="C413" s="184">
        <v>45563</v>
      </c>
    </row>
    <row r="414" spans="1:3" x14ac:dyDescent="0.2">
      <c r="A414" t="s">
        <v>1104</v>
      </c>
      <c r="B414">
        <v>7</v>
      </c>
      <c r="C414" s="184">
        <v>45563</v>
      </c>
    </row>
    <row r="415" spans="1:3" x14ac:dyDescent="0.2">
      <c r="A415" t="s">
        <v>1105</v>
      </c>
      <c r="B415">
        <v>7</v>
      </c>
      <c r="C415" s="184">
        <v>45563</v>
      </c>
    </row>
    <row r="416" spans="1:3" x14ac:dyDescent="0.2">
      <c r="A416" t="s">
        <v>1106</v>
      </c>
      <c r="B416">
        <v>7</v>
      </c>
      <c r="C416" s="184">
        <v>45562</v>
      </c>
    </row>
    <row r="417" spans="1:3" x14ac:dyDescent="0.2">
      <c r="A417" t="s">
        <v>1107</v>
      </c>
      <c r="B417">
        <v>7</v>
      </c>
      <c r="C417" s="184">
        <v>45563</v>
      </c>
    </row>
    <row r="418" spans="1:3" x14ac:dyDescent="0.2">
      <c r="A418" t="s">
        <v>1108</v>
      </c>
      <c r="B418">
        <v>7</v>
      </c>
      <c r="C418" s="184">
        <v>45563</v>
      </c>
    </row>
    <row r="419" spans="1:3" x14ac:dyDescent="0.2">
      <c r="A419" t="s">
        <v>1109</v>
      </c>
      <c r="B419">
        <v>7</v>
      </c>
      <c r="C419" s="184">
        <v>45563</v>
      </c>
    </row>
    <row r="420" spans="1:3" x14ac:dyDescent="0.2">
      <c r="A420" t="s">
        <v>1110</v>
      </c>
      <c r="B420">
        <v>7</v>
      </c>
      <c r="C420" s="184">
        <v>45563</v>
      </c>
    </row>
    <row r="421" spans="1:3" x14ac:dyDescent="0.2">
      <c r="A421" t="s">
        <v>1111</v>
      </c>
      <c r="B421">
        <v>0</v>
      </c>
      <c r="C421" s="184">
        <v>45562</v>
      </c>
    </row>
    <row r="422" spans="1:3" x14ac:dyDescent="0.2">
      <c r="A422" t="s">
        <v>1112</v>
      </c>
      <c r="B422">
        <v>1</v>
      </c>
    </row>
    <row r="423" spans="1:3" x14ac:dyDescent="0.2">
      <c r="A423" t="s">
        <v>1113</v>
      </c>
      <c r="B423">
        <v>7</v>
      </c>
      <c r="C423" s="184">
        <v>45561</v>
      </c>
    </row>
    <row r="424" spans="1:3" x14ac:dyDescent="0.2">
      <c r="A424" t="s">
        <v>1114</v>
      </c>
      <c r="B424">
        <v>7</v>
      </c>
      <c r="C424" s="184">
        <v>45561</v>
      </c>
    </row>
    <row r="425" spans="1:3" x14ac:dyDescent="0.2">
      <c r="A425" t="s">
        <v>1115</v>
      </c>
      <c r="B425">
        <v>1</v>
      </c>
    </row>
    <row r="426" spans="1:3" x14ac:dyDescent="0.2">
      <c r="A426" t="s">
        <v>1116</v>
      </c>
      <c r="B426">
        <v>1</v>
      </c>
    </row>
    <row r="427" spans="1:3" x14ac:dyDescent="0.2">
      <c r="A427" t="s">
        <v>1117</v>
      </c>
      <c r="B427">
        <v>7</v>
      </c>
      <c r="C427" s="184">
        <v>45563</v>
      </c>
    </row>
    <row r="428" spans="1:3" x14ac:dyDescent="0.2">
      <c r="A428" t="s">
        <v>1118</v>
      </c>
      <c r="B428">
        <v>1</v>
      </c>
    </row>
    <row r="429" spans="1:3" x14ac:dyDescent="0.2">
      <c r="A429" t="s">
        <v>1119</v>
      </c>
      <c r="B429">
        <v>1</v>
      </c>
    </row>
    <row r="430" spans="1:3" x14ac:dyDescent="0.2">
      <c r="A430" t="s">
        <v>1120</v>
      </c>
      <c r="B430">
        <v>1</v>
      </c>
    </row>
    <row r="431" spans="1:3" x14ac:dyDescent="0.2">
      <c r="A431" t="s">
        <v>1121</v>
      </c>
      <c r="B431">
        <v>1</v>
      </c>
    </row>
    <row r="432" spans="1:3" x14ac:dyDescent="0.2">
      <c r="A432" t="s">
        <v>1122</v>
      </c>
      <c r="B432">
        <v>1</v>
      </c>
    </row>
    <row r="433" spans="1:3" x14ac:dyDescent="0.2">
      <c r="A433" t="s">
        <v>1123</v>
      </c>
      <c r="B433">
        <v>1</v>
      </c>
    </row>
    <row r="434" spans="1:3" x14ac:dyDescent="0.2">
      <c r="A434" t="s">
        <v>1124</v>
      </c>
      <c r="B434">
        <v>7</v>
      </c>
      <c r="C434" s="184">
        <v>45563</v>
      </c>
    </row>
    <row r="435" spans="1:3" x14ac:dyDescent="0.2">
      <c r="A435" t="s">
        <v>1125</v>
      </c>
      <c r="B435">
        <v>7</v>
      </c>
      <c r="C435" s="184">
        <v>45563</v>
      </c>
    </row>
    <row r="436" spans="1:3" x14ac:dyDescent="0.2">
      <c r="A436" t="s">
        <v>1126</v>
      </c>
      <c r="B436">
        <v>7</v>
      </c>
      <c r="C436" s="184">
        <v>45563</v>
      </c>
    </row>
    <row r="437" spans="1:3" x14ac:dyDescent="0.2">
      <c r="A437" t="s">
        <v>1127</v>
      </c>
      <c r="B437">
        <v>6</v>
      </c>
      <c r="C437" s="184">
        <v>45561</v>
      </c>
    </row>
    <row r="438" spans="1:3" x14ac:dyDescent="0.2">
      <c r="A438" t="s">
        <v>1128</v>
      </c>
      <c r="B438">
        <v>6</v>
      </c>
      <c r="C438" s="184">
        <v>45561</v>
      </c>
    </row>
    <row r="439" spans="1:3" x14ac:dyDescent="0.2">
      <c r="A439" t="s">
        <v>1129</v>
      </c>
      <c r="B439">
        <v>1</v>
      </c>
    </row>
    <row r="440" spans="1:3" x14ac:dyDescent="0.2">
      <c r="A440" t="s">
        <v>1130</v>
      </c>
      <c r="B440">
        <v>1</v>
      </c>
    </row>
    <row r="441" spans="1:3" x14ac:dyDescent="0.2">
      <c r="A441" t="s">
        <v>1131</v>
      </c>
      <c r="B441">
        <v>1</v>
      </c>
    </row>
    <row r="442" spans="1:3" x14ac:dyDescent="0.2">
      <c r="A442" t="s">
        <v>1132</v>
      </c>
      <c r="B442">
        <v>7</v>
      </c>
      <c r="C442" s="184">
        <v>45563</v>
      </c>
    </row>
    <row r="443" spans="1:3" x14ac:dyDescent="0.2">
      <c r="A443" t="s">
        <v>1133</v>
      </c>
      <c r="B443">
        <v>7</v>
      </c>
      <c r="C443" s="184">
        <v>45563</v>
      </c>
    </row>
    <row r="444" spans="1:3" x14ac:dyDescent="0.2">
      <c r="A444" t="s">
        <v>1134</v>
      </c>
      <c r="B444">
        <v>7</v>
      </c>
      <c r="C444" s="184">
        <v>45563</v>
      </c>
    </row>
    <row r="445" spans="1:3" x14ac:dyDescent="0.2">
      <c r="A445" t="s">
        <v>1135</v>
      </c>
      <c r="B445">
        <v>0</v>
      </c>
      <c r="C445" s="184">
        <v>45561</v>
      </c>
    </row>
    <row r="446" spans="1:3" x14ac:dyDescent="0.2">
      <c r="A446" t="s">
        <v>1136</v>
      </c>
      <c r="B446">
        <v>7</v>
      </c>
      <c r="C446" s="184">
        <v>45563</v>
      </c>
    </row>
    <row r="447" spans="1:3" x14ac:dyDescent="0.2">
      <c r="A447" t="s">
        <v>1137</v>
      </c>
      <c r="B447">
        <v>7</v>
      </c>
      <c r="C447" s="184">
        <v>45563</v>
      </c>
    </row>
    <row r="448" spans="1:3" x14ac:dyDescent="0.2">
      <c r="A448" t="s">
        <v>1138</v>
      </c>
      <c r="B448">
        <v>7</v>
      </c>
      <c r="C448" s="184">
        <v>45563</v>
      </c>
    </row>
    <row r="449" spans="1:3" x14ac:dyDescent="0.2">
      <c r="A449" t="s">
        <v>1139</v>
      </c>
      <c r="B449">
        <v>7</v>
      </c>
      <c r="C449" s="184">
        <v>45563</v>
      </c>
    </row>
    <row r="450" spans="1:3" x14ac:dyDescent="0.2">
      <c r="A450" t="s">
        <v>1140</v>
      </c>
      <c r="B450">
        <v>7</v>
      </c>
      <c r="C450" s="184">
        <v>45563</v>
      </c>
    </row>
    <row r="451" spans="1:3" x14ac:dyDescent="0.2">
      <c r="A451" t="s">
        <v>1141</v>
      </c>
      <c r="B451">
        <v>0</v>
      </c>
      <c r="C451" s="184">
        <v>45561</v>
      </c>
    </row>
    <row r="452" spans="1:3" x14ac:dyDescent="0.2">
      <c r="A452" t="s">
        <v>1142</v>
      </c>
      <c r="B452">
        <v>1</v>
      </c>
    </row>
    <row r="453" spans="1:3" x14ac:dyDescent="0.2">
      <c r="A453" t="s">
        <v>1143</v>
      </c>
      <c r="B453">
        <v>7</v>
      </c>
      <c r="C453" s="184">
        <v>45563</v>
      </c>
    </row>
    <row r="454" spans="1:3" x14ac:dyDescent="0.2">
      <c r="A454" t="s">
        <v>1144</v>
      </c>
      <c r="B454">
        <v>7</v>
      </c>
      <c r="C454" s="184">
        <v>45563</v>
      </c>
    </row>
    <row r="455" spans="1:3" x14ac:dyDescent="0.2">
      <c r="A455" t="s">
        <v>1145</v>
      </c>
      <c r="B455">
        <v>7</v>
      </c>
      <c r="C455" s="184">
        <v>45563</v>
      </c>
    </row>
    <row r="456" spans="1:3" x14ac:dyDescent="0.2">
      <c r="A456" t="s">
        <v>1146</v>
      </c>
      <c r="B456">
        <v>1</v>
      </c>
    </row>
    <row r="457" spans="1:3" x14ac:dyDescent="0.2">
      <c r="A457" t="s">
        <v>1147</v>
      </c>
      <c r="B457">
        <v>0</v>
      </c>
    </row>
    <row r="458" spans="1:3" x14ac:dyDescent="0.2">
      <c r="A458" t="s">
        <v>1148</v>
      </c>
      <c r="B458">
        <v>1</v>
      </c>
    </row>
    <row r="459" spans="1:3" x14ac:dyDescent="0.2">
      <c r="A459" t="s">
        <v>1149</v>
      </c>
      <c r="B459">
        <v>1</v>
      </c>
    </row>
    <row r="460" spans="1:3" x14ac:dyDescent="0.2">
      <c r="A460" t="s">
        <v>1150</v>
      </c>
      <c r="B460">
        <v>1</v>
      </c>
    </row>
    <row r="461" spans="1:3" x14ac:dyDescent="0.2">
      <c r="A461" t="s">
        <v>1151</v>
      </c>
      <c r="B461">
        <v>1</v>
      </c>
    </row>
    <row r="462" spans="1:3" x14ac:dyDescent="0.2">
      <c r="A462" t="s">
        <v>1152</v>
      </c>
      <c r="B462">
        <v>1</v>
      </c>
    </row>
    <row r="463" spans="1:3" x14ac:dyDescent="0.2">
      <c r="A463" t="s">
        <v>1153</v>
      </c>
      <c r="B463">
        <v>1</v>
      </c>
    </row>
    <row r="464" spans="1:3" x14ac:dyDescent="0.2">
      <c r="A464" t="s">
        <v>1154</v>
      </c>
      <c r="B464">
        <v>1</v>
      </c>
    </row>
    <row r="465" spans="1:4" x14ac:dyDescent="0.2">
      <c r="A465" t="s">
        <v>1155</v>
      </c>
      <c r="B465">
        <v>1</v>
      </c>
    </row>
    <row r="466" spans="1:4" x14ac:dyDescent="0.2">
      <c r="A466" t="s">
        <v>1156</v>
      </c>
      <c r="B466">
        <v>1</v>
      </c>
    </row>
    <row r="467" spans="1:4" x14ac:dyDescent="0.2">
      <c r="A467" t="s">
        <v>1157</v>
      </c>
      <c r="B467">
        <v>1</v>
      </c>
    </row>
    <row r="468" spans="1:4" x14ac:dyDescent="0.2">
      <c r="A468" t="s">
        <v>1158</v>
      </c>
      <c r="B468">
        <v>1</v>
      </c>
    </row>
    <row r="469" spans="1:4" x14ac:dyDescent="0.2">
      <c r="A469" t="s">
        <v>1159</v>
      </c>
      <c r="B469">
        <v>1</v>
      </c>
    </row>
    <row r="470" spans="1:4" x14ac:dyDescent="0.2">
      <c r="A470" t="s">
        <v>1160</v>
      </c>
      <c r="B470">
        <v>1</v>
      </c>
    </row>
    <row r="471" spans="1:4" x14ac:dyDescent="0.2">
      <c r="A471" t="s">
        <v>1161</v>
      </c>
      <c r="B471">
        <v>1</v>
      </c>
    </row>
    <row r="472" spans="1:4" x14ac:dyDescent="0.2">
      <c r="A472" t="s">
        <v>1162</v>
      </c>
      <c r="B472">
        <v>0</v>
      </c>
    </row>
    <row r="473" spans="1:4" x14ac:dyDescent="0.2">
      <c r="A473" t="s">
        <v>1163</v>
      </c>
      <c r="B473">
        <v>1</v>
      </c>
      <c r="C473" s="184">
        <v>45512</v>
      </c>
      <c r="D473" s="184">
        <v>45526</v>
      </c>
    </row>
    <row r="474" spans="1:4" x14ac:dyDescent="0.2">
      <c r="A474" t="s">
        <v>1164</v>
      </c>
      <c r="B474">
        <v>1</v>
      </c>
    </row>
    <row r="475" spans="1:4" x14ac:dyDescent="0.2">
      <c r="A475" t="s">
        <v>1165</v>
      </c>
      <c r="B475">
        <v>1</v>
      </c>
    </row>
    <row r="476" spans="1:4" x14ac:dyDescent="0.2">
      <c r="A476" t="s">
        <v>1166</v>
      </c>
      <c r="B476">
        <v>1</v>
      </c>
    </row>
    <row r="477" spans="1:4" x14ac:dyDescent="0.2">
      <c r="A477" t="s">
        <v>1167</v>
      </c>
      <c r="B477">
        <v>0</v>
      </c>
    </row>
    <row r="478" spans="1:4" x14ac:dyDescent="0.2">
      <c r="A478" t="s">
        <v>1168</v>
      </c>
      <c r="B478">
        <v>0</v>
      </c>
    </row>
    <row r="479" spans="1:4" x14ac:dyDescent="0.2">
      <c r="A479" t="s">
        <v>1169</v>
      </c>
      <c r="B479">
        <v>1</v>
      </c>
    </row>
    <row r="480" spans="1:4" x14ac:dyDescent="0.2">
      <c r="A480" t="s">
        <v>1170</v>
      </c>
      <c r="B480">
        <v>0</v>
      </c>
    </row>
    <row r="481" spans="1:4" x14ac:dyDescent="0.2">
      <c r="A481" t="s">
        <v>1171</v>
      </c>
      <c r="B481">
        <v>1</v>
      </c>
    </row>
    <row r="482" spans="1:4" x14ac:dyDescent="0.2">
      <c r="A482" t="s">
        <v>1172</v>
      </c>
      <c r="B482">
        <v>1</v>
      </c>
    </row>
    <row r="483" spans="1:4" x14ac:dyDescent="0.2">
      <c r="A483" t="s">
        <v>1173</v>
      </c>
      <c r="B483">
        <v>1</v>
      </c>
    </row>
    <row r="484" spans="1:4" x14ac:dyDescent="0.2">
      <c r="A484" t="s">
        <v>1174</v>
      </c>
      <c r="B484">
        <v>1</v>
      </c>
    </row>
    <row r="485" spans="1:4" x14ac:dyDescent="0.2">
      <c r="A485" t="s">
        <v>1175</v>
      </c>
      <c r="B485">
        <v>1</v>
      </c>
    </row>
    <row r="486" spans="1:4" x14ac:dyDescent="0.2">
      <c r="A486" t="s">
        <v>1176</v>
      </c>
      <c r="B486">
        <v>1</v>
      </c>
    </row>
    <row r="487" spans="1:4" x14ac:dyDescent="0.2">
      <c r="A487" t="s">
        <v>1177</v>
      </c>
      <c r="B487">
        <v>1</v>
      </c>
    </row>
    <row r="488" spans="1:4" x14ac:dyDescent="0.2">
      <c r="A488" t="s">
        <v>1178</v>
      </c>
      <c r="B488">
        <v>1</v>
      </c>
    </row>
    <row r="489" spans="1:4" x14ac:dyDescent="0.2">
      <c r="A489" t="s">
        <v>1179</v>
      </c>
      <c r="B489">
        <v>1</v>
      </c>
    </row>
    <row r="490" spans="1:4" x14ac:dyDescent="0.2">
      <c r="A490" t="s">
        <v>1180</v>
      </c>
      <c r="B490">
        <v>7</v>
      </c>
      <c r="C490" s="184">
        <v>45562</v>
      </c>
      <c r="D490" s="184">
        <v>45607</v>
      </c>
    </row>
    <row r="491" spans="1:4" x14ac:dyDescent="0.2">
      <c r="A491" t="s">
        <v>1181</v>
      </c>
      <c r="B491">
        <v>7</v>
      </c>
      <c r="C491" s="184">
        <v>45562</v>
      </c>
      <c r="D491" s="184">
        <v>45607</v>
      </c>
    </row>
    <row r="492" spans="1:4" x14ac:dyDescent="0.2">
      <c r="A492" t="s">
        <v>1182</v>
      </c>
      <c r="B492">
        <v>1</v>
      </c>
    </row>
    <row r="493" spans="1:4" x14ac:dyDescent="0.2">
      <c r="A493" t="s">
        <v>1183</v>
      </c>
      <c r="B493">
        <v>1</v>
      </c>
    </row>
    <row r="494" spans="1:4" x14ac:dyDescent="0.2">
      <c r="A494" t="s">
        <v>1184</v>
      </c>
      <c r="B494">
        <v>1</v>
      </c>
    </row>
    <row r="495" spans="1:4" x14ac:dyDescent="0.2">
      <c r="A495" t="s">
        <v>1185</v>
      </c>
      <c r="B495">
        <v>7</v>
      </c>
      <c r="C495" s="184">
        <v>45562</v>
      </c>
      <c r="D495" s="184">
        <v>45607</v>
      </c>
    </row>
    <row r="496" spans="1:4" x14ac:dyDescent="0.2">
      <c r="A496" t="s">
        <v>1186</v>
      </c>
      <c r="B496">
        <v>1</v>
      </c>
    </row>
    <row r="497" spans="1:4" x14ac:dyDescent="0.2">
      <c r="A497" t="s">
        <v>1187</v>
      </c>
      <c r="B497">
        <v>7</v>
      </c>
      <c r="C497" s="184">
        <v>45562</v>
      </c>
      <c r="D497" s="184">
        <v>45607</v>
      </c>
    </row>
    <row r="498" spans="1:4" x14ac:dyDescent="0.2">
      <c r="A498" t="s">
        <v>1188</v>
      </c>
      <c r="B498">
        <v>7</v>
      </c>
      <c r="C498" s="184">
        <v>45562</v>
      </c>
      <c r="D498" s="184">
        <v>45607</v>
      </c>
    </row>
    <row r="499" spans="1:4" x14ac:dyDescent="0.2">
      <c r="A499" t="s">
        <v>1189</v>
      </c>
      <c r="B499">
        <v>1</v>
      </c>
    </row>
    <row r="500" spans="1:4" x14ac:dyDescent="0.2">
      <c r="A500" t="s">
        <v>1190</v>
      </c>
      <c r="B500">
        <v>1</v>
      </c>
    </row>
    <row r="501" spans="1:4" x14ac:dyDescent="0.2">
      <c r="A501" t="s">
        <v>1191</v>
      </c>
      <c r="B501">
        <v>1</v>
      </c>
    </row>
    <row r="502" spans="1:4" x14ac:dyDescent="0.2">
      <c r="A502" t="s">
        <v>1192</v>
      </c>
      <c r="B502">
        <v>7</v>
      </c>
      <c r="C502" s="184">
        <v>45562</v>
      </c>
      <c r="D502" s="184">
        <v>45607</v>
      </c>
    </row>
    <row r="503" spans="1:4" x14ac:dyDescent="0.2">
      <c r="A503" t="s">
        <v>1193</v>
      </c>
      <c r="B503">
        <v>1</v>
      </c>
    </row>
    <row r="504" spans="1:4" x14ac:dyDescent="0.2">
      <c r="A504" t="s">
        <v>1194</v>
      </c>
      <c r="B504">
        <v>1</v>
      </c>
    </row>
    <row r="505" spans="1:4" x14ac:dyDescent="0.2">
      <c r="A505" t="s">
        <v>1195</v>
      </c>
      <c r="B505">
        <v>1</v>
      </c>
    </row>
    <row r="506" spans="1:4" x14ac:dyDescent="0.2">
      <c r="A506" t="s">
        <v>1196</v>
      </c>
      <c r="B506">
        <v>7</v>
      </c>
      <c r="C506" s="184">
        <v>45562</v>
      </c>
      <c r="D506" s="184">
        <v>45607</v>
      </c>
    </row>
    <row r="507" spans="1:4" x14ac:dyDescent="0.2">
      <c r="A507" t="s">
        <v>1197</v>
      </c>
      <c r="B507">
        <v>1</v>
      </c>
    </row>
    <row r="508" spans="1:4" x14ac:dyDescent="0.2">
      <c r="A508" t="s">
        <v>1198</v>
      </c>
      <c r="B508">
        <v>1</v>
      </c>
    </row>
    <row r="509" spans="1:4" x14ac:dyDescent="0.2">
      <c r="A509" t="s">
        <v>1199</v>
      </c>
      <c r="B509">
        <v>1</v>
      </c>
    </row>
    <row r="510" spans="1:4" x14ac:dyDescent="0.2">
      <c r="A510" t="s">
        <v>1200</v>
      </c>
      <c r="B510">
        <v>7</v>
      </c>
      <c r="C510" s="184">
        <v>45562</v>
      </c>
      <c r="D510" s="184">
        <v>45607</v>
      </c>
    </row>
    <row r="511" spans="1:4" x14ac:dyDescent="0.2">
      <c r="A511" t="s">
        <v>1201</v>
      </c>
      <c r="B511">
        <v>7</v>
      </c>
      <c r="C511" s="184">
        <v>45562</v>
      </c>
      <c r="D511" s="184">
        <v>45607</v>
      </c>
    </row>
    <row r="512" spans="1:4" x14ac:dyDescent="0.2">
      <c r="A512" t="s">
        <v>1202</v>
      </c>
      <c r="B512">
        <v>1</v>
      </c>
    </row>
    <row r="513" spans="1:4" x14ac:dyDescent="0.2">
      <c r="A513" t="s">
        <v>1203</v>
      </c>
      <c r="B513">
        <v>7</v>
      </c>
      <c r="C513" s="184">
        <v>45562</v>
      </c>
      <c r="D513" s="184">
        <v>45607</v>
      </c>
    </row>
    <row r="514" spans="1:4" x14ac:dyDescent="0.2">
      <c r="A514" t="s">
        <v>1204</v>
      </c>
      <c r="B514">
        <v>7</v>
      </c>
      <c r="C514" s="184">
        <v>45562</v>
      </c>
      <c r="D514" s="184">
        <v>45607</v>
      </c>
    </row>
    <row r="515" spans="1:4" x14ac:dyDescent="0.2">
      <c r="A515" t="s">
        <v>1205</v>
      </c>
      <c r="B515">
        <v>7</v>
      </c>
      <c r="C515" s="184">
        <v>45562</v>
      </c>
      <c r="D515" s="184">
        <v>45607</v>
      </c>
    </row>
    <row r="516" spans="1:4" x14ac:dyDescent="0.2">
      <c r="A516" t="s">
        <v>1206</v>
      </c>
      <c r="B516">
        <v>7</v>
      </c>
      <c r="C516" s="184">
        <v>45562</v>
      </c>
      <c r="D516" s="184">
        <v>45607</v>
      </c>
    </row>
    <row r="517" spans="1:4" x14ac:dyDescent="0.2">
      <c r="A517" t="s">
        <v>1207</v>
      </c>
      <c r="B517">
        <v>1</v>
      </c>
    </row>
    <row r="518" spans="1:4" x14ac:dyDescent="0.2">
      <c r="A518" t="s">
        <v>1208</v>
      </c>
      <c r="B518">
        <v>1</v>
      </c>
    </row>
    <row r="519" spans="1:4" x14ac:dyDescent="0.2">
      <c r="A519" t="s">
        <v>1209</v>
      </c>
      <c r="B519">
        <v>7</v>
      </c>
      <c r="C519" s="184">
        <v>45562</v>
      </c>
      <c r="D519" s="184">
        <v>45607</v>
      </c>
    </row>
    <row r="520" spans="1:4" x14ac:dyDescent="0.2">
      <c r="A520" t="s">
        <v>1210</v>
      </c>
      <c r="B520">
        <v>7</v>
      </c>
      <c r="C520" s="184">
        <v>45562</v>
      </c>
      <c r="D520" s="184">
        <v>45607</v>
      </c>
    </row>
    <row r="521" spans="1:4" x14ac:dyDescent="0.2">
      <c r="A521" t="s">
        <v>1211</v>
      </c>
      <c r="B521">
        <v>1</v>
      </c>
    </row>
    <row r="522" spans="1:4" x14ac:dyDescent="0.2">
      <c r="A522" t="s">
        <v>1212</v>
      </c>
      <c r="B522">
        <v>7</v>
      </c>
      <c r="C522" s="184">
        <v>45562</v>
      </c>
      <c r="D522" s="184">
        <v>45607</v>
      </c>
    </row>
    <row r="523" spans="1:4" x14ac:dyDescent="0.2">
      <c r="A523" t="s">
        <v>1213</v>
      </c>
      <c r="B523">
        <v>7</v>
      </c>
      <c r="C523" s="184">
        <v>45562</v>
      </c>
      <c r="D523" s="184">
        <v>45607</v>
      </c>
    </row>
    <row r="524" spans="1:4" x14ac:dyDescent="0.2">
      <c r="A524" t="s">
        <v>1214</v>
      </c>
      <c r="B524">
        <v>1</v>
      </c>
    </row>
    <row r="525" spans="1:4" x14ac:dyDescent="0.2">
      <c r="A525" t="s">
        <v>1215</v>
      </c>
      <c r="B525">
        <v>1</v>
      </c>
    </row>
    <row r="526" spans="1:4" x14ac:dyDescent="0.2">
      <c r="A526" t="s">
        <v>1216</v>
      </c>
      <c r="B526">
        <v>1</v>
      </c>
    </row>
    <row r="527" spans="1:4" x14ac:dyDescent="0.2">
      <c r="A527" t="s">
        <v>1217</v>
      </c>
      <c r="B527">
        <v>1</v>
      </c>
    </row>
    <row r="528" spans="1:4" x14ac:dyDescent="0.2">
      <c r="A528" t="s">
        <v>1218</v>
      </c>
      <c r="B528">
        <v>1</v>
      </c>
    </row>
    <row r="529" spans="1:4" x14ac:dyDescent="0.2">
      <c r="A529" t="s">
        <v>1219</v>
      </c>
      <c r="B529">
        <v>1</v>
      </c>
    </row>
    <row r="530" spans="1:4" x14ac:dyDescent="0.2">
      <c r="A530" t="s">
        <v>1220</v>
      </c>
      <c r="B530">
        <v>1</v>
      </c>
    </row>
    <row r="531" spans="1:4" x14ac:dyDescent="0.2">
      <c r="A531" t="s">
        <v>1221</v>
      </c>
      <c r="B531">
        <v>1</v>
      </c>
    </row>
    <row r="532" spans="1:4" x14ac:dyDescent="0.2">
      <c r="A532" t="s">
        <v>1222</v>
      </c>
      <c r="B532">
        <v>1</v>
      </c>
    </row>
    <row r="533" spans="1:4" x14ac:dyDescent="0.2">
      <c r="A533" t="s">
        <v>1223</v>
      </c>
      <c r="B533">
        <v>1</v>
      </c>
    </row>
    <row r="534" spans="1:4" x14ac:dyDescent="0.2">
      <c r="A534" t="s">
        <v>1224</v>
      </c>
      <c r="B534">
        <v>7</v>
      </c>
      <c r="C534" s="184">
        <v>45562</v>
      </c>
      <c r="D534" s="184">
        <v>45607</v>
      </c>
    </row>
    <row r="535" spans="1:4" x14ac:dyDescent="0.2">
      <c r="A535" t="s">
        <v>1225</v>
      </c>
      <c r="B535">
        <v>1</v>
      </c>
    </row>
    <row r="536" spans="1:4" x14ac:dyDescent="0.2">
      <c r="A536" t="s">
        <v>1226</v>
      </c>
      <c r="B536">
        <v>1</v>
      </c>
    </row>
    <row r="537" spans="1:4" x14ac:dyDescent="0.2">
      <c r="A537" t="s">
        <v>1227</v>
      </c>
      <c r="B537">
        <v>1</v>
      </c>
    </row>
    <row r="538" spans="1:4" x14ac:dyDescent="0.2">
      <c r="A538" t="s">
        <v>1228</v>
      </c>
      <c r="B538">
        <v>7</v>
      </c>
      <c r="C538" s="184">
        <v>45562</v>
      </c>
      <c r="D538" s="184">
        <v>45607</v>
      </c>
    </row>
    <row r="539" spans="1:4" x14ac:dyDescent="0.2">
      <c r="A539" t="s">
        <v>1229</v>
      </c>
      <c r="B539">
        <v>7</v>
      </c>
      <c r="C539" s="184">
        <v>45562</v>
      </c>
      <c r="D539" s="184">
        <v>45607</v>
      </c>
    </row>
    <row r="540" spans="1:4" x14ac:dyDescent="0.2">
      <c r="A540" t="s">
        <v>1230</v>
      </c>
      <c r="B540">
        <v>1</v>
      </c>
    </row>
    <row r="541" spans="1:4" x14ac:dyDescent="0.2">
      <c r="A541" t="s">
        <v>1231</v>
      </c>
      <c r="B541">
        <v>1</v>
      </c>
    </row>
    <row r="542" spans="1:4" x14ac:dyDescent="0.2">
      <c r="A542" t="s">
        <v>1232</v>
      </c>
      <c r="B542">
        <v>1</v>
      </c>
    </row>
    <row r="543" spans="1:4" x14ac:dyDescent="0.2">
      <c r="A543" t="s">
        <v>1233</v>
      </c>
      <c r="B543">
        <v>1</v>
      </c>
    </row>
    <row r="544" spans="1:4" x14ac:dyDescent="0.2">
      <c r="A544" t="s">
        <v>1234</v>
      </c>
      <c r="B544">
        <v>7</v>
      </c>
      <c r="C544" s="184">
        <v>45562</v>
      </c>
      <c r="D544" s="184">
        <v>45607</v>
      </c>
    </row>
    <row r="545" spans="1:4" x14ac:dyDescent="0.2">
      <c r="A545" t="s">
        <v>1235</v>
      </c>
      <c r="B545">
        <v>1</v>
      </c>
    </row>
    <row r="546" spans="1:4" x14ac:dyDescent="0.2">
      <c r="A546" t="s">
        <v>1236</v>
      </c>
      <c r="B546">
        <v>1</v>
      </c>
    </row>
    <row r="547" spans="1:4" x14ac:dyDescent="0.2">
      <c r="A547" t="s">
        <v>1237</v>
      </c>
      <c r="B547">
        <v>1</v>
      </c>
    </row>
    <row r="548" spans="1:4" x14ac:dyDescent="0.2">
      <c r="A548" t="s">
        <v>1238</v>
      </c>
      <c r="B548">
        <v>7</v>
      </c>
      <c r="C548" s="184">
        <v>45562</v>
      </c>
      <c r="D548" s="184">
        <v>45607</v>
      </c>
    </row>
    <row r="549" spans="1:4" x14ac:dyDescent="0.2">
      <c r="A549" t="s">
        <v>1239</v>
      </c>
      <c r="B549">
        <v>1</v>
      </c>
    </row>
    <row r="550" spans="1:4" x14ac:dyDescent="0.2">
      <c r="A550" t="s">
        <v>1240</v>
      </c>
      <c r="B550">
        <v>1</v>
      </c>
    </row>
    <row r="551" spans="1:4" x14ac:dyDescent="0.2">
      <c r="A551" t="s">
        <v>1241</v>
      </c>
      <c r="B551">
        <v>1</v>
      </c>
    </row>
    <row r="552" spans="1:4" x14ac:dyDescent="0.2">
      <c r="A552" t="s">
        <v>1242</v>
      </c>
      <c r="B552">
        <v>1</v>
      </c>
    </row>
    <row r="553" spans="1:4" x14ac:dyDescent="0.2">
      <c r="A553" t="s">
        <v>1243</v>
      </c>
      <c r="B553">
        <v>1</v>
      </c>
    </row>
    <row r="554" spans="1:4" x14ac:dyDescent="0.2">
      <c r="A554" t="s">
        <v>1244</v>
      </c>
      <c r="B554">
        <v>1</v>
      </c>
    </row>
    <row r="555" spans="1:4" x14ac:dyDescent="0.2">
      <c r="A555" t="s">
        <v>1245</v>
      </c>
      <c r="B555">
        <v>1</v>
      </c>
    </row>
    <row r="556" spans="1:4" x14ac:dyDescent="0.2">
      <c r="A556" t="s">
        <v>1246</v>
      </c>
      <c r="B556">
        <v>1</v>
      </c>
    </row>
    <row r="557" spans="1:4" x14ac:dyDescent="0.2">
      <c r="A557" t="s">
        <v>1247</v>
      </c>
      <c r="B557">
        <v>1</v>
      </c>
    </row>
    <row r="558" spans="1:4" x14ac:dyDescent="0.2">
      <c r="A558" t="s">
        <v>1248</v>
      </c>
      <c r="B558">
        <v>1</v>
      </c>
    </row>
    <row r="559" spans="1:4" x14ac:dyDescent="0.2">
      <c r="A559" t="s">
        <v>1249</v>
      </c>
      <c r="B559">
        <v>1</v>
      </c>
    </row>
    <row r="560" spans="1:4" x14ac:dyDescent="0.2">
      <c r="A560" t="s">
        <v>1250</v>
      </c>
      <c r="B560">
        <v>1</v>
      </c>
    </row>
    <row r="561" spans="1:5" x14ac:dyDescent="0.2">
      <c r="A561" t="s">
        <v>1251</v>
      </c>
      <c r="B561">
        <v>1</v>
      </c>
    </row>
    <row r="562" spans="1:5" x14ac:dyDescent="0.2">
      <c r="A562" t="s">
        <v>1252</v>
      </c>
      <c r="B562">
        <v>1</v>
      </c>
    </row>
    <row r="563" spans="1:5" x14ac:dyDescent="0.2">
      <c r="A563" t="s">
        <v>1253</v>
      </c>
      <c r="B563">
        <v>1</v>
      </c>
    </row>
    <row r="564" spans="1:5" x14ac:dyDescent="0.2">
      <c r="A564" t="s">
        <v>1254</v>
      </c>
      <c r="B564">
        <v>1</v>
      </c>
    </row>
    <row r="565" spans="1:5" x14ac:dyDescent="0.2">
      <c r="A565" t="s">
        <v>1255</v>
      </c>
      <c r="B565">
        <v>1</v>
      </c>
    </row>
    <row r="566" spans="1:5" x14ac:dyDescent="0.2">
      <c r="A566" t="s">
        <v>1256</v>
      </c>
      <c r="B566">
        <v>1</v>
      </c>
    </row>
    <row r="567" spans="1:5" x14ac:dyDescent="0.2">
      <c r="A567" t="s">
        <v>1257</v>
      </c>
      <c r="B567">
        <v>0</v>
      </c>
    </row>
    <row r="568" spans="1:5" x14ac:dyDescent="0.2">
      <c r="A568" t="s">
        <v>1258</v>
      </c>
      <c r="B568">
        <v>1</v>
      </c>
    </row>
    <row r="569" spans="1:5" x14ac:dyDescent="0.2">
      <c r="A569" t="s">
        <v>1259</v>
      </c>
      <c r="B569">
        <v>1</v>
      </c>
    </row>
    <row r="570" spans="1:5" x14ac:dyDescent="0.2">
      <c r="A570" t="s">
        <v>1260</v>
      </c>
      <c r="B570">
        <v>1</v>
      </c>
      <c r="C570" s="184">
        <v>45491</v>
      </c>
      <c r="D570" s="184">
        <v>45495</v>
      </c>
      <c r="E570" s="184">
        <v>45495</v>
      </c>
    </row>
    <row r="571" spans="1:5" x14ac:dyDescent="0.2">
      <c r="A571" t="s">
        <v>1261</v>
      </c>
      <c r="B571">
        <v>1</v>
      </c>
    </row>
    <row r="572" spans="1:5" x14ac:dyDescent="0.2">
      <c r="A572" t="s">
        <v>1262</v>
      </c>
      <c r="B572">
        <v>1</v>
      </c>
    </row>
    <row r="573" spans="1:5" x14ac:dyDescent="0.2">
      <c r="A573" t="s">
        <v>1263</v>
      </c>
      <c r="B573">
        <v>1</v>
      </c>
      <c r="C573" s="184">
        <v>45491</v>
      </c>
      <c r="D573" s="184">
        <v>45495</v>
      </c>
      <c r="E573" s="184">
        <v>45495</v>
      </c>
    </row>
    <row r="574" spans="1:5" x14ac:dyDescent="0.2">
      <c r="A574" t="s">
        <v>1264</v>
      </c>
      <c r="B574">
        <v>1</v>
      </c>
    </row>
    <row r="575" spans="1:5" x14ac:dyDescent="0.2">
      <c r="A575" t="s">
        <v>1265</v>
      </c>
      <c r="B575">
        <v>1</v>
      </c>
    </row>
    <row r="576" spans="1:5" x14ac:dyDescent="0.2">
      <c r="A576" t="s">
        <v>1266</v>
      </c>
      <c r="B576">
        <v>1</v>
      </c>
    </row>
    <row r="577" spans="1:2" x14ac:dyDescent="0.2">
      <c r="A577" t="s">
        <v>1267</v>
      </c>
      <c r="B577">
        <v>1</v>
      </c>
    </row>
    <row r="578" spans="1:2" x14ac:dyDescent="0.2">
      <c r="A578" t="s">
        <v>1268</v>
      </c>
      <c r="B578">
        <v>1</v>
      </c>
    </row>
    <row r="579" spans="1:2" x14ac:dyDescent="0.2">
      <c r="A579" t="s">
        <v>1269</v>
      </c>
      <c r="B579">
        <v>1</v>
      </c>
    </row>
    <row r="580" spans="1:2" x14ac:dyDescent="0.2">
      <c r="A580" t="s">
        <v>1270</v>
      </c>
      <c r="B580">
        <v>1</v>
      </c>
    </row>
    <row r="581" spans="1:2" x14ac:dyDescent="0.2">
      <c r="A581" t="s">
        <v>1271</v>
      </c>
      <c r="B581">
        <v>1</v>
      </c>
    </row>
    <row r="582" spans="1:2" x14ac:dyDescent="0.2">
      <c r="A582" t="s">
        <v>1272</v>
      </c>
      <c r="B582">
        <v>1</v>
      </c>
    </row>
    <row r="583" spans="1:2" x14ac:dyDescent="0.2">
      <c r="A583" t="s">
        <v>1273</v>
      </c>
      <c r="B583">
        <v>0</v>
      </c>
    </row>
    <row r="584" spans="1:2" x14ac:dyDescent="0.2">
      <c r="A584" t="s">
        <v>1274</v>
      </c>
      <c r="B584">
        <v>1</v>
      </c>
    </row>
    <row r="585" spans="1:2" x14ac:dyDescent="0.2">
      <c r="A585" t="s">
        <v>1275</v>
      </c>
      <c r="B585">
        <v>1</v>
      </c>
    </row>
    <row r="586" spans="1:2" x14ac:dyDescent="0.2">
      <c r="A586" t="s">
        <v>1276</v>
      </c>
      <c r="B586">
        <v>1</v>
      </c>
    </row>
    <row r="587" spans="1:2" x14ac:dyDescent="0.2">
      <c r="A587" t="s">
        <v>1277</v>
      </c>
      <c r="B587">
        <v>1</v>
      </c>
    </row>
    <row r="588" spans="1:2" x14ac:dyDescent="0.2">
      <c r="A588" t="s">
        <v>1278</v>
      </c>
      <c r="B588">
        <v>1</v>
      </c>
    </row>
    <row r="589" spans="1:2" x14ac:dyDescent="0.2">
      <c r="A589" t="s">
        <v>1279</v>
      </c>
      <c r="B589">
        <v>1</v>
      </c>
    </row>
    <row r="590" spans="1:2" x14ac:dyDescent="0.2">
      <c r="A590" t="s">
        <v>1280</v>
      </c>
      <c r="B590">
        <v>1</v>
      </c>
    </row>
    <row r="591" spans="1:2" x14ac:dyDescent="0.2">
      <c r="A591" t="s">
        <v>1281</v>
      </c>
      <c r="B591">
        <v>1</v>
      </c>
    </row>
    <row r="592" spans="1:2" x14ac:dyDescent="0.2">
      <c r="A592" t="s">
        <v>1282</v>
      </c>
      <c r="B592">
        <v>1</v>
      </c>
    </row>
    <row r="593" spans="1:2" x14ac:dyDescent="0.2">
      <c r="A593" t="s">
        <v>1283</v>
      </c>
      <c r="B593">
        <v>1</v>
      </c>
    </row>
    <row r="594" spans="1:2" x14ac:dyDescent="0.2">
      <c r="A594" t="s">
        <v>1284</v>
      </c>
      <c r="B594">
        <v>1</v>
      </c>
    </row>
    <row r="595" spans="1:2" x14ac:dyDescent="0.2">
      <c r="A595" t="s">
        <v>1285</v>
      </c>
      <c r="B595">
        <v>1</v>
      </c>
    </row>
    <row r="596" spans="1:2" x14ac:dyDescent="0.2">
      <c r="A596" t="s">
        <v>1286</v>
      </c>
      <c r="B596">
        <v>1</v>
      </c>
    </row>
    <row r="597" spans="1:2" x14ac:dyDescent="0.2">
      <c r="A597" t="s">
        <v>1287</v>
      </c>
      <c r="B597">
        <v>1</v>
      </c>
    </row>
    <row r="598" spans="1:2" x14ac:dyDescent="0.2">
      <c r="A598" t="s">
        <v>1288</v>
      </c>
      <c r="B598">
        <v>0</v>
      </c>
    </row>
    <row r="599" spans="1:2" x14ac:dyDescent="0.2">
      <c r="A599" t="s">
        <v>1289</v>
      </c>
      <c r="B599">
        <v>1</v>
      </c>
    </row>
    <row r="600" spans="1:2" x14ac:dyDescent="0.2">
      <c r="A600" t="s">
        <v>1290</v>
      </c>
      <c r="B600">
        <v>1</v>
      </c>
    </row>
    <row r="601" spans="1:2" x14ac:dyDescent="0.2">
      <c r="A601" t="s">
        <v>1291</v>
      </c>
      <c r="B601">
        <v>1</v>
      </c>
    </row>
    <row r="602" spans="1:2" x14ac:dyDescent="0.2">
      <c r="A602" t="s">
        <v>1292</v>
      </c>
      <c r="B602">
        <v>0</v>
      </c>
    </row>
    <row r="603" spans="1:2" x14ac:dyDescent="0.2">
      <c r="A603" t="s">
        <v>1293</v>
      </c>
      <c r="B603">
        <v>1</v>
      </c>
    </row>
    <row r="604" spans="1:2" x14ac:dyDescent="0.2">
      <c r="A604" t="s">
        <v>1294</v>
      </c>
      <c r="B604">
        <v>1</v>
      </c>
    </row>
    <row r="605" spans="1:2" x14ac:dyDescent="0.2">
      <c r="A605" t="s">
        <v>1295</v>
      </c>
      <c r="B605">
        <v>0</v>
      </c>
    </row>
    <row r="606" spans="1:2" x14ac:dyDescent="0.2">
      <c r="A606" t="s">
        <v>1296</v>
      </c>
      <c r="B606">
        <v>1</v>
      </c>
    </row>
    <row r="607" spans="1:2" x14ac:dyDescent="0.2">
      <c r="A607" t="s">
        <v>1297</v>
      </c>
      <c r="B607">
        <v>1</v>
      </c>
    </row>
    <row r="608" spans="1:2" x14ac:dyDescent="0.2">
      <c r="A608" t="s">
        <v>1298</v>
      </c>
      <c r="B608">
        <v>1</v>
      </c>
    </row>
    <row r="609" spans="1:5" x14ac:dyDescent="0.2">
      <c r="A609" t="s">
        <v>1299</v>
      </c>
      <c r="B609">
        <v>1</v>
      </c>
    </row>
    <row r="610" spans="1:5" x14ac:dyDescent="0.2">
      <c r="A610" t="s">
        <v>1300</v>
      </c>
      <c r="B610">
        <v>1</v>
      </c>
    </row>
    <row r="611" spans="1:5" x14ac:dyDescent="0.2">
      <c r="A611" t="s">
        <v>1301</v>
      </c>
      <c r="B611">
        <v>1</v>
      </c>
    </row>
    <row r="612" spans="1:5" x14ac:dyDescent="0.2">
      <c r="A612" t="s">
        <v>1302</v>
      </c>
      <c r="B612">
        <v>1</v>
      </c>
    </row>
    <row r="613" spans="1:5" x14ac:dyDescent="0.2">
      <c r="A613" t="s">
        <v>1303</v>
      </c>
      <c r="B613">
        <v>1</v>
      </c>
    </row>
    <row r="614" spans="1:5" x14ac:dyDescent="0.2">
      <c r="A614" t="s">
        <v>1304</v>
      </c>
      <c r="B614">
        <v>1</v>
      </c>
    </row>
    <row r="615" spans="1:5" x14ac:dyDescent="0.2">
      <c r="A615" t="s">
        <v>1305</v>
      </c>
      <c r="B615">
        <v>1</v>
      </c>
    </row>
    <row r="616" spans="1:5" x14ac:dyDescent="0.2">
      <c r="A616" t="s">
        <v>1306</v>
      </c>
      <c r="B616">
        <v>1</v>
      </c>
    </row>
    <row r="617" spans="1:5" x14ac:dyDescent="0.2">
      <c r="A617" t="s">
        <v>1307</v>
      </c>
      <c r="B617">
        <v>8</v>
      </c>
      <c r="C617" s="184">
        <v>45583</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125" zoomScale="85" zoomScaleNormal="85" workbookViewId="0">
      <selection activeCell="D11" sqref="D11"/>
    </sheetView>
  </sheetViews>
  <sheetFormatPr defaultRowHeight="14.25" x14ac:dyDescent="0.2"/>
  <cols>
    <col min="1" max="1" width="3.75" customWidth="1"/>
    <col min="2" max="2" width="15.875" customWidth="1"/>
    <col min="3" max="3" width="17" customWidth="1"/>
    <col min="4" max="4" width="12.5" customWidth="1"/>
    <col min="5" max="5" width="38.25" customWidth="1"/>
    <col min="6" max="7" width="11.5" customWidth="1"/>
    <col min="8" max="8" width="37.25" customWidth="1"/>
    <col min="9" max="9" width="12.125" customWidth="1"/>
    <col min="10" max="11"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x14ac:dyDescent="0.5">
      <c r="B2" s="131" t="s">
        <v>1308</v>
      </c>
      <c r="C2" s="12"/>
      <c r="D2" s="12"/>
      <c r="E2" s="12"/>
      <c r="F2" s="12"/>
      <c r="G2" s="12"/>
      <c r="H2" s="12"/>
      <c r="I2" s="12"/>
      <c r="J2" s="12"/>
      <c r="K2" s="12"/>
      <c r="L2" s="12"/>
    </row>
    <row r="5" spans="2:12" x14ac:dyDescent="0.2">
      <c r="B5" s="52" t="s">
        <v>13</v>
      </c>
      <c r="C5" t="s" vm="3">
        <v>31</v>
      </c>
    </row>
    <row r="6" spans="2:12" x14ac:dyDescent="0.2">
      <c r="B6" s="52" t="s">
        <v>14</v>
      </c>
      <c r="C6" t="s" vm="4">
        <v>1309</v>
      </c>
    </row>
    <row r="7" spans="2:12" x14ac:dyDescent="0.2">
      <c r="B7" s="52" t="s">
        <v>15</v>
      </c>
      <c r="C7" t="s" vm="5">
        <v>47</v>
      </c>
    </row>
    <row r="9" spans="2:12" x14ac:dyDescent="0.2">
      <c r="B9" s="52" t="s">
        <v>1310</v>
      </c>
      <c r="C9" s="52" t="s">
        <v>1311</v>
      </c>
    </row>
    <row r="10" spans="2:12" x14ac:dyDescent="0.2">
      <c r="B10" s="52" t="s">
        <v>1312</v>
      </c>
      <c r="C10" t="s">
        <v>625</v>
      </c>
      <c r="D10" t="s">
        <v>626</v>
      </c>
      <c r="E10" t="s">
        <v>631</v>
      </c>
      <c r="F10" t="s">
        <v>1307</v>
      </c>
    </row>
    <row r="11" spans="2:12" x14ac:dyDescent="0.2">
      <c r="B11" s="53" t="s">
        <v>82</v>
      </c>
      <c r="C11">
        <v>3</v>
      </c>
      <c r="D11">
        <v>17</v>
      </c>
      <c r="F11">
        <v>20</v>
      </c>
    </row>
    <row r="12" spans="2:12" x14ac:dyDescent="0.2">
      <c r="B12" s="53" t="s">
        <v>131</v>
      </c>
      <c r="D12">
        <v>50</v>
      </c>
      <c r="E12">
        <v>22</v>
      </c>
      <c r="F12">
        <v>72</v>
      </c>
    </row>
    <row r="13" spans="2:12" x14ac:dyDescent="0.2">
      <c r="B13" s="53" t="s">
        <v>102</v>
      </c>
      <c r="C13">
        <v>2</v>
      </c>
      <c r="D13">
        <v>30</v>
      </c>
      <c r="F13">
        <v>32</v>
      </c>
    </row>
    <row r="14" spans="2:12" x14ac:dyDescent="0.2">
      <c r="B14" s="53" t="s">
        <v>96</v>
      </c>
      <c r="C14">
        <v>1</v>
      </c>
      <c r="D14">
        <v>14</v>
      </c>
      <c r="F14">
        <v>15</v>
      </c>
    </row>
    <row r="15" spans="2:12" x14ac:dyDescent="0.2">
      <c r="B15" s="53" t="s">
        <v>63</v>
      </c>
      <c r="C15">
        <v>4</v>
      </c>
      <c r="D15">
        <v>13</v>
      </c>
      <c r="F15">
        <v>17</v>
      </c>
    </row>
    <row r="16" spans="2:12" x14ac:dyDescent="0.2">
      <c r="B16" s="53" t="s">
        <v>44</v>
      </c>
      <c r="E16">
        <v>12</v>
      </c>
      <c r="F16">
        <v>12</v>
      </c>
    </row>
    <row r="17" spans="2:6" x14ac:dyDescent="0.2">
      <c r="B17" s="53" t="s">
        <v>1307</v>
      </c>
      <c r="C17">
        <v>10</v>
      </c>
      <c r="D17">
        <v>124</v>
      </c>
      <c r="E17">
        <v>34</v>
      </c>
      <c r="F17">
        <v>168</v>
      </c>
    </row>
    <row r="23" spans="2:6" x14ac:dyDescent="0.2">
      <c r="B23" s="52" t="s">
        <v>13</v>
      </c>
      <c r="C23" t="s" vm="3">
        <v>31</v>
      </c>
    </row>
    <row r="24" spans="2:6" x14ac:dyDescent="0.2">
      <c r="B24" s="52" t="s">
        <v>14</v>
      </c>
      <c r="C24" t="s" vm="4">
        <v>1309</v>
      </c>
    </row>
    <row r="25" spans="2:6" x14ac:dyDescent="0.2">
      <c r="B25" s="52" t="s">
        <v>15</v>
      </c>
      <c r="C25" t="s" vm="5">
        <v>47</v>
      </c>
    </row>
    <row r="27" spans="2:6" x14ac:dyDescent="0.2">
      <c r="B27" s="52" t="s">
        <v>1312</v>
      </c>
      <c r="C27" t="s">
        <v>1310</v>
      </c>
    </row>
    <row r="28" spans="2:6" x14ac:dyDescent="0.2">
      <c r="B28" s="53" t="s">
        <v>625</v>
      </c>
      <c r="C28">
        <v>10</v>
      </c>
    </row>
    <row r="29" spans="2:6" x14ac:dyDescent="0.2">
      <c r="B29" s="53" t="s">
        <v>626</v>
      </c>
      <c r="C29">
        <v>124</v>
      </c>
    </row>
    <row r="30" spans="2:6" x14ac:dyDescent="0.2">
      <c r="B30" s="53" t="s">
        <v>631</v>
      </c>
      <c r="C30">
        <v>34</v>
      </c>
    </row>
    <row r="31" spans="2:6" x14ac:dyDescent="0.2">
      <c r="B31" s="53" t="s">
        <v>1307</v>
      </c>
      <c r="C31">
        <v>168</v>
      </c>
    </row>
    <row r="42" spans="2:16" ht="24" x14ac:dyDescent="0.5">
      <c r="B42" s="131" t="s">
        <v>647</v>
      </c>
      <c r="C42" s="12"/>
      <c r="D42" s="12"/>
      <c r="E42" s="12"/>
      <c r="F42" s="12"/>
      <c r="G42" s="12"/>
      <c r="H42" s="12"/>
      <c r="I42" s="12"/>
      <c r="J42" s="12"/>
      <c r="K42" s="12"/>
      <c r="L42" s="12"/>
      <c r="M42" s="12"/>
      <c r="N42" s="12"/>
      <c r="O42" s="12"/>
      <c r="P42" s="12"/>
    </row>
    <row r="44" spans="2:16" x14ac:dyDescent="0.2">
      <c r="B44" s="52" t="s">
        <v>13</v>
      </c>
      <c r="C44" t="s" vm="3">
        <v>31</v>
      </c>
    </row>
    <row r="45" spans="2:16" x14ac:dyDescent="0.2">
      <c r="B45" s="52" t="s">
        <v>14</v>
      </c>
      <c r="C45" t="s" vm="6">
        <v>1309</v>
      </c>
    </row>
    <row r="46" spans="2:16" x14ac:dyDescent="0.2">
      <c r="B46" s="52" t="s">
        <v>15</v>
      </c>
      <c r="C46" t="s" vm="5">
        <v>47</v>
      </c>
    </row>
    <row r="48" spans="2:16" x14ac:dyDescent="0.2">
      <c r="B48" s="52" t="s">
        <v>1310</v>
      </c>
      <c r="C48" s="52" t="s">
        <v>1311</v>
      </c>
    </row>
    <row r="49" spans="2:7" x14ac:dyDescent="0.2">
      <c r="B49" s="52" t="s">
        <v>1312</v>
      </c>
      <c r="C49" t="s">
        <v>625</v>
      </c>
      <c r="D49" t="s">
        <v>626</v>
      </c>
      <c r="E49" t="s">
        <v>629</v>
      </c>
      <c r="F49" t="s">
        <v>631</v>
      </c>
      <c r="G49" t="s">
        <v>1307</v>
      </c>
    </row>
    <row r="50" spans="2:7" x14ac:dyDescent="0.2">
      <c r="B50" s="53" t="s">
        <v>191</v>
      </c>
      <c r="C50">
        <v>2</v>
      </c>
      <c r="D50">
        <v>12</v>
      </c>
      <c r="E50">
        <v>2</v>
      </c>
      <c r="F50">
        <v>14</v>
      </c>
      <c r="G50">
        <v>30</v>
      </c>
    </row>
    <row r="51" spans="2:7" x14ac:dyDescent="0.2">
      <c r="B51" s="53" t="s">
        <v>344</v>
      </c>
      <c r="C51">
        <v>1</v>
      </c>
      <c r="D51">
        <v>1</v>
      </c>
      <c r="F51">
        <v>12</v>
      </c>
      <c r="G51">
        <v>14</v>
      </c>
    </row>
    <row r="52" spans="2:7" x14ac:dyDescent="0.2">
      <c r="B52" s="53" t="s">
        <v>342</v>
      </c>
      <c r="D52">
        <v>8</v>
      </c>
      <c r="F52">
        <v>7</v>
      </c>
      <c r="G52">
        <v>15</v>
      </c>
    </row>
    <row r="53" spans="2:7" x14ac:dyDescent="0.2">
      <c r="B53" s="53" t="s">
        <v>336</v>
      </c>
      <c r="D53">
        <v>2</v>
      </c>
      <c r="F53">
        <v>30</v>
      </c>
      <c r="G53">
        <v>32</v>
      </c>
    </row>
    <row r="54" spans="2:7" x14ac:dyDescent="0.2">
      <c r="B54" s="53" t="s">
        <v>322</v>
      </c>
      <c r="D54">
        <v>6</v>
      </c>
      <c r="F54">
        <v>12</v>
      </c>
      <c r="G54">
        <v>18</v>
      </c>
    </row>
    <row r="55" spans="2:7" x14ac:dyDescent="0.2">
      <c r="B55" s="53" t="s">
        <v>226</v>
      </c>
      <c r="D55">
        <v>6</v>
      </c>
      <c r="G55">
        <v>6</v>
      </c>
    </row>
    <row r="56" spans="2:7" x14ac:dyDescent="0.2">
      <c r="B56" s="53" t="s">
        <v>225</v>
      </c>
      <c r="D56">
        <v>41</v>
      </c>
      <c r="G56">
        <v>41</v>
      </c>
    </row>
    <row r="57" spans="2:7" x14ac:dyDescent="0.2">
      <c r="B57" s="53" t="s">
        <v>223</v>
      </c>
      <c r="C57">
        <v>3</v>
      </c>
      <c r="D57">
        <v>6</v>
      </c>
      <c r="G57">
        <v>9</v>
      </c>
    </row>
    <row r="58" spans="2:7" x14ac:dyDescent="0.2">
      <c r="B58" s="53" t="s">
        <v>222</v>
      </c>
      <c r="D58">
        <v>17</v>
      </c>
      <c r="G58">
        <v>17</v>
      </c>
    </row>
    <row r="59" spans="2:7" x14ac:dyDescent="0.2">
      <c r="B59" s="53" t="s">
        <v>227</v>
      </c>
      <c r="D59">
        <v>17</v>
      </c>
      <c r="G59">
        <v>17</v>
      </c>
    </row>
    <row r="60" spans="2:7" x14ac:dyDescent="0.2">
      <c r="B60" s="53" t="s">
        <v>228</v>
      </c>
      <c r="C60">
        <v>7</v>
      </c>
      <c r="D60">
        <v>14</v>
      </c>
      <c r="G60">
        <v>21</v>
      </c>
    </row>
    <row r="61" spans="2:7" x14ac:dyDescent="0.2">
      <c r="B61" s="53" t="s">
        <v>229</v>
      </c>
      <c r="C61">
        <v>1</v>
      </c>
      <c r="D61">
        <v>17</v>
      </c>
      <c r="G61">
        <v>18</v>
      </c>
    </row>
    <row r="62" spans="2:7" x14ac:dyDescent="0.2">
      <c r="B62" s="53" t="s">
        <v>224</v>
      </c>
      <c r="D62">
        <v>7</v>
      </c>
      <c r="G62">
        <v>7</v>
      </c>
    </row>
    <row r="63" spans="2:7" x14ac:dyDescent="0.2">
      <c r="B63" s="53" t="s">
        <v>1307</v>
      </c>
      <c r="C63">
        <v>14</v>
      </c>
      <c r="D63">
        <v>154</v>
      </c>
      <c r="E63">
        <v>2</v>
      </c>
      <c r="F63">
        <v>75</v>
      </c>
      <c r="G63">
        <v>245</v>
      </c>
    </row>
    <row r="68" spans="2:3" x14ac:dyDescent="0.2">
      <c r="B68" s="52" t="s">
        <v>13</v>
      </c>
      <c r="C68" t="s" vm="3">
        <v>31</v>
      </c>
    </row>
    <row r="69" spans="2:3" x14ac:dyDescent="0.2">
      <c r="B69" s="52" t="s">
        <v>14</v>
      </c>
      <c r="C69" t="s" vm="6">
        <v>1309</v>
      </c>
    </row>
    <row r="70" spans="2:3" x14ac:dyDescent="0.2">
      <c r="B70" s="52" t="s">
        <v>15</v>
      </c>
      <c r="C70" t="s" vm="5">
        <v>47</v>
      </c>
    </row>
    <row r="72" spans="2:3" x14ac:dyDescent="0.2">
      <c r="B72" s="52" t="s">
        <v>1312</v>
      </c>
      <c r="C72" t="s">
        <v>1310</v>
      </c>
    </row>
    <row r="73" spans="2:3" x14ac:dyDescent="0.2">
      <c r="B73" s="53" t="s">
        <v>625</v>
      </c>
      <c r="C73">
        <v>14</v>
      </c>
    </row>
    <row r="74" spans="2:3" x14ac:dyDescent="0.2">
      <c r="B74" s="53" t="s">
        <v>626</v>
      </c>
      <c r="C74">
        <v>154</v>
      </c>
    </row>
    <row r="75" spans="2:3" x14ac:dyDescent="0.2">
      <c r="B75" s="53" t="s">
        <v>629</v>
      </c>
      <c r="C75">
        <v>2</v>
      </c>
    </row>
    <row r="76" spans="2:3" x14ac:dyDescent="0.2">
      <c r="B76" s="53" t="s">
        <v>631</v>
      </c>
      <c r="C76">
        <v>75</v>
      </c>
    </row>
    <row r="77" spans="2:3" x14ac:dyDescent="0.2">
      <c r="B77" s="53" t="s">
        <v>1307</v>
      </c>
      <c r="C77">
        <v>245</v>
      </c>
    </row>
    <row r="87" spans="2:16" ht="24" x14ac:dyDescent="0.5">
      <c r="B87" s="131" t="s">
        <v>656</v>
      </c>
      <c r="C87" s="12"/>
      <c r="D87" s="12"/>
      <c r="E87" s="12"/>
      <c r="F87" s="12"/>
      <c r="G87" s="12"/>
      <c r="H87" s="12"/>
      <c r="I87" s="12"/>
      <c r="J87" s="12"/>
      <c r="K87" s="12"/>
      <c r="L87" s="12"/>
      <c r="M87" s="12"/>
      <c r="N87" s="12"/>
      <c r="O87" s="12"/>
      <c r="P87" s="12"/>
    </row>
    <row r="88" spans="2:16" ht="24" x14ac:dyDescent="0.5">
      <c r="B88" s="144"/>
    </row>
    <row r="90" spans="2:16" x14ac:dyDescent="0.2">
      <c r="B90" s="52" t="s">
        <v>13</v>
      </c>
      <c r="C90" t="s" vm="3">
        <v>31</v>
      </c>
    </row>
    <row r="91" spans="2:16" x14ac:dyDescent="0.2">
      <c r="B91" s="52" t="s">
        <v>14</v>
      </c>
      <c r="C91" t="s" vm="7">
        <v>31</v>
      </c>
    </row>
    <row r="92" spans="2:16" x14ac:dyDescent="0.2">
      <c r="B92" s="52" t="s">
        <v>15</v>
      </c>
      <c r="C92" t="s" vm="5">
        <v>47</v>
      </c>
    </row>
    <row r="94" spans="2:16" x14ac:dyDescent="0.2">
      <c r="B94" s="52" t="s">
        <v>1310</v>
      </c>
      <c r="C94" s="52" t="s">
        <v>1311</v>
      </c>
    </row>
    <row r="95" spans="2:16" x14ac:dyDescent="0.2">
      <c r="B95" s="52" t="s">
        <v>1312</v>
      </c>
      <c r="C95" t="s">
        <v>626</v>
      </c>
      <c r="D95" t="s">
        <v>2030</v>
      </c>
      <c r="E95" t="s">
        <v>2031</v>
      </c>
      <c r="F95" t="s">
        <v>627</v>
      </c>
      <c r="G95" t="s">
        <v>628</v>
      </c>
      <c r="H95" t="s">
        <v>631</v>
      </c>
      <c r="I95" t="s">
        <v>33</v>
      </c>
      <c r="J95" t="s">
        <v>1307</v>
      </c>
    </row>
    <row r="96" spans="2:16" x14ac:dyDescent="0.2">
      <c r="B96" s="53" t="s">
        <v>391</v>
      </c>
      <c r="C96">
        <v>20</v>
      </c>
      <c r="D96">
        <v>1</v>
      </c>
      <c r="G96">
        <v>8</v>
      </c>
      <c r="I96">
        <v>5</v>
      </c>
      <c r="J96">
        <v>34</v>
      </c>
    </row>
    <row r="97" spans="2:10" x14ac:dyDescent="0.2">
      <c r="B97" s="53" t="s">
        <v>347</v>
      </c>
      <c r="C97">
        <v>11</v>
      </c>
      <c r="D97">
        <v>1</v>
      </c>
      <c r="E97">
        <v>9</v>
      </c>
      <c r="F97">
        <v>20</v>
      </c>
      <c r="H97">
        <v>2</v>
      </c>
      <c r="J97">
        <v>43</v>
      </c>
    </row>
    <row r="98" spans="2:10" x14ac:dyDescent="0.2">
      <c r="B98" s="53" t="s">
        <v>380</v>
      </c>
      <c r="C98">
        <v>1</v>
      </c>
      <c r="D98">
        <v>1</v>
      </c>
      <c r="F98">
        <v>2</v>
      </c>
      <c r="G98">
        <v>6</v>
      </c>
      <c r="H98">
        <v>10</v>
      </c>
      <c r="J98">
        <v>20</v>
      </c>
    </row>
    <row r="99" spans="2:10" x14ac:dyDescent="0.2">
      <c r="B99" s="53" t="s">
        <v>451</v>
      </c>
      <c r="C99">
        <v>5</v>
      </c>
      <c r="J99">
        <v>5</v>
      </c>
    </row>
    <row r="100" spans="2:10" x14ac:dyDescent="0.2">
      <c r="B100" s="53" t="s">
        <v>453</v>
      </c>
      <c r="C100">
        <v>5</v>
      </c>
      <c r="J100">
        <v>5</v>
      </c>
    </row>
    <row r="101" spans="2:10" x14ac:dyDescent="0.2">
      <c r="B101" s="53" t="s">
        <v>401</v>
      </c>
      <c r="G101">
        <v>10</v>
      </c>
      <c r="J101">
        <v>10</v>
      </c>
    </row>
    <row r="102" spans="2:10" x14ac:dyDescent="0.2">
      <c r="B102" s="53" t="s">
        <v>404</v>
      </c>
      <c r="C102">
        <v>9</v>
      </c>
      <c r="J102">
        <v>9</v>
      </c>
    </row>
    <row r="103" spans="2:10" x14ac:dyDescent="0.2">
      <c r="B103" s="53" t="s">
        <v>1307</v>
      </c>
      <c r="C103">
        <v>51</v>
      </c>
      <c r="D103">
        <v>3</v>
      </c>
      <c r="E103">
        <v>9</v>
      </c>
      <c r="F103">
        <v>22</v>
      </c>
      <c r="G103">
        <v>24</v>
      </c>
      <c r="H103">
        <v>12</v>
      </c>
      <c r="I103">
        <v>5</v>
      </c>
      <c r="J103">
        <v>126</v>
      </c>
    </row>
    <row r="108" spans="2:10" x14ac:dyDescent="0.2">
      <c r="B108" s="53"/>
    </row>
    <row r="109" spans="2:10" x14ac:dyDescent="0.2">
      <c r="B109" s="53"/>
    </row>
    <row r="111" spans="2:10" x14ac:dyDescent="0.2">
      <c r="B111" s="52" t="s">
        <v>13</v>
      </c>
      <c r="C111" t="s" vm="3">
        <v>31</v>
      </c>
    </row>
    <row r="112" spans="2:10" x14ac:dyDescent="0.2">
      <c r="B112" s="52" t="s">
        <v>14</v>
      </c>
      <c r="C112" t="s" vm="7">
        <v>31</v>
      </c>
    </row>
    <row r="113" spans="2:3" x14ac:dyDescent="0.2">
      <c r="B113" s="52" t="s">
        <v>15</v>
      </c>
      <c r="C113" t="s" vm="5">
        <v>47</v>
      </c>
    </row>
    <row r="115" spans="2:3" x14ac:dyDescent="0.2">
      <c r="B115" s="52" t="s">
        <v>1312</v>
      </c>
      <c r="C115" t="s">
        <v>1310</v>
      </c>
    </row>
    <row r="116" spans="2:3" x14ac:dyDescent="0.2">
      <c r="B116" s="53" t="s">
        <v>626</v>
      </c>
      <c r="C116">
        <v>51</v>
      </c>
    </row>
    <row r="117" spans="2:3" x14ac:dyDescent="0.2">
      <c r="B117" s="53" t="s">
        <v>628</v>
      </c>
      <c r="C117">
        <v>24</v>
      </c>
    </row>
    <row r="118" spans="2:3" x14ac:dyDescent="0.2">
      <c r="B118" s="53" t="s">
        <v>631</v>
      </c>
      <c r="C118">
        <v>12</v>
      </c>
    </row>
    <row r="119" spans="2:3" x14ac:dyDescent="0.2">
      <c r="B119" s="53" t="s">
        <v>627</v>
      </c>
      <c r="C119">
        <v>22</v>
      </c>
    </row>
    <row r="120" spans="2:3" x14ac:dyDescent="0.2">
      <c r="B120" s="53" t="s">
        <v>33</v>
      </c>
      <c r="C120">
        <v>5</v>
      </c>
    </row>
    <row r="121" spans="2:3" x14ac:dyDescent="0.2">
      <c r="B121" s="53" t="s">
        <v>2030</v>
      </c>
      <c r="C121">
        <v>3</v>
      </c>
    </row>
    <row r="122" spans="2:3" x14ac:dyDescent="0.2">
      <c r="B122" s="53" t="s">
        <v>2031</v>
      </c>
      <c r="C122">
        <v>9</v>
      </c>
    </row>
    <row r="123" spans="2:3" x14ac:dyDescent="0.2">
      <c r="B123" s="53" t="s">
        <v>1307</v>
      </c>
      <c r="C123">
        <v>126</v>
      </c>
    </row>
    <row r="124" spans="2:3" x14ac:dyDescent="0.2">
      <c r="B124" s="53"/>
    </row>
    <row r="125" spans="2:3" x14ac:dyDescent="0.2">
      <c r="B125" s="53"/>
    </row>
    <row r="129" spans="2:16" ht="24" x14ac:dyDescent="0.5">
      <c r="B129" s="131" t="s">
        <v>657</v>
      </c>
      <c r="C129" s="12"/>
      <c r="D129" s="12"/>
      <c r="E129" s="12"/>
      <c r="F129" s="12"/>
      <c r="G129" s="12"/>
      <c r="H129" s="12"/>
      <c r="I129" s="12"/>
      <c r="J129" s="12"/>
      <c r="K129" s="12"/>
      <c r="L129" s="12"/>
      <c r="M129" s="12"/>
      <c r="N129" s="12"/>
      <c r="O129" s="12"/>
      <c r="P129" s="12"/>
    </row>
    <row r="132" spans="2:16" x14ac:dyDescent="0.2">
      <c r="B132" s="52" t="s">
        <v>13</v>
      </c>
      <c r="C132" t="s" vm="2">
        <v>36</v>
      </c>
    </row>
    <row r="133" spans="2:16" x14ac:dyDescent="0.2">
      <c r="B133" s="52" t="s">
        <v>15</v>
      </c>
      <c r="C133" t="s" vm="1">
        <v>47</v>
      </c>
    </row>
    <row r="135" spans="2:16" x14ac:dyDescent="0.2">
      <c r="B135" s="52" t="s">
        <v>1310</v>
      </c>
      <c r="C135" s="52" t="s">
        <v>1311</v>
      </c>
    </row>
    <row r="136" spans="2:16" x14ac:dyDescent="0.2">
      <c r="B136" s="52" t="s">
        <v>1312</v>
      </c>
      <c r="C136" t="s">
        <v>626</v>
      </c>
      <c r="D136" t="s">
        <v>2030</v>
      </c>
      <c r="E136" t="s">
        <v>627</v>
      </c>
      <c r="F136" t="s">
        <v>1307</v>
      </c>
    </row>
    <row r="137" spans="2:16" x14ac:dyDescent="0.2">
      <c r="B137" s="53" t="s">
        <v>586</v>
      </c>
      <c r="C137">
        <v>23</v>
      </c>
      <c r="D137">
        <v>26</v>
      </c>
      <c r="E137">
        <v>1</v>
      </c>
      <c r="F137">
        <v>50</v>
      </c>
    </row>
    <row r="138" spans="2:16" x14ac:dyDescent="0.2">
      <c r="B138" s="53" t="s">
        <v>1307</v>
      </c>
      <c r="C138">
        <v>23</v>
      </c>
      <c r="D138">
        <v>26</v>
      </c>
      <c r="E138">
        <v>1</v>
      </c>
      <c r="F138">
        <v>50</v>
      </c>
    </row>
    <row r="141" spans="2:16" x14ac:dyDescent="0.2">
      <c r="B141" s="52" t="s">
        <v>13</v>
      </c>
      <c r="C141" t="s" vm="2">
        <v>36</v>
      </c>
    </row>
    <row r="142" spans="2:16" x14ac:dyDescent="0.2">
      <c r="B142" s="52" t="s">
        <v>15</v>
      </c>
      <c r="C142" t="s" vm="1">
        <v>47</v>
      </c>
    </row>
    <row r="144" spans="2:16" x14ac:dyDescent="0.2">
      <c r="B144" s="52" t="s">
        <v>1312</v>
      </c>
      <c r="C144" t="s">
        <v>1310</v>
      </c>
    </row>
    <row r="145" spans="2:3" x14ac:dyDescent="0.2">
      <c r="B145" s="53" t="s">
        <v>626</v>
      </c>
      <c r="C145">
        <v>23</v>
      </c>
    </row>
    <row r="146" spans="2:3" x14ac:dyDescent="0.2">
      <c r="B146" s="53" t="s">
        <v>2030</v>
      </c>
      <c r="C146">
        <v>26</v>
      </c>
    </row>
    <row r="147" spans="2:3" x14ac:dyDescent="0.2">
      <c r="B147" s="53" t="s">
        <v>627</v>
      </c>
      <c r="C147">
        <v>1</v>
      </c>
    </row>
    <row r="148" spans="2:3" x14ac:dyDescent="0.2">
      <c r="B148" s="53" t="s">
        <v>1307</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topLeftCell="A1224" zoomScale="60" zoomScaleNormal="60" workbookViewId="0">
      <selection activeCell="G1239" sqref="G1239"/>
    </sheetView>
  </sheetViews>
  <sheetFormatPr defaultRowHeight="14.25" x14ac:dyDescent="0.2"/>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x14ac:dyDescent="0.2">
      <c r="AG1" s="12"/>
      <c r="AH1" s="12"/>
      <c r="AI1" s="12"/>
      <c r="AJ1" s="12"/>
      <c r="AK1" s="12"/>
      <c r="AL1" s="12"/>
      <c r="AM1" s="12"/>
      <c r="AN1" s="12"/>
      <c r="AO1" s="12"/>
      <c r="AP1" s="12"/>
      <c r="AS1" s="12"/>
    </row>
    <row r="2" spans="1:45" x14ac:dyDescent="0.2">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ht="1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
      <c r="N7" t="s">
        <v>1313</v>
      </c>
      <c r="R7" t="s">
        <v>1314</v>
      </c>
    </row>
    <row r="8" spans="1:45" ht="15" customHeight="1" x14ac:dyDescent="0.2">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649999999999999" hidden="1" customHeight="1" x14ac:dyDescent="0.2">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649999999999999" hidden="1" customHeight="1" x14ac:dyDescent="0.2">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649999999999999" hidden="1" customHeight="1" x14ac:dyDescent="0.2">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649999999999999" hidden="1" customHeight="1" x14ac:dyDescent="0.2">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649999999999999" hidden="1" customHeight="1" x14ac:dyDescent="0.2">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649999999999999" hidden="1" customHeight="1" x14ac:dyDescent="0.2">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649999999999999" hidden="1" customHeight="1" x14ac:dyDescent="0.2">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649999999999999" hidden="1" customHeight="1" x14ac:dyDescent="0.2">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649999999999999" hidden="1" customHeight="1" x14ac:dyDescent="0.2">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649999999999999" hidden="1" customHeight="1" x14ac:dyDescent="0.2">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649999999999999" hidden="1" customHeight="1" x14ac:dyDescent="0.2">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649999999999999" hidden="1" customHeight="1" x14ac:dyDescent="0.2">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649999999999999" hidden="1" customHeight="1" x14ac:dyDescent="0.2">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649999999999999" hidden="1" customHeight="1" x14ac:dyDescent="0.2">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649999999999999" hidden="1" customHeight="1" x14ac:dyDescent="0.2">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 hidden="1" customHeight="1" x14ac:dyDescent="0.2">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649999999999999" hidden="1" customHeight="1" x14ac:dyDescent="0.2">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649999999999999" hidden="1" customHeight="1" x14ac:dyDescent="0.2">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649999999999999" hidden="1" customHeight="1" x14ac:dyDescent="0.2">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649999999999999" hidden="1" customHeight="1" x14ac:dyDescent="0.2">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649999999999999" hidden="1" customHeight="1" x14ac:dyDescent="0.2">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649999999999999" hidden="1" customHeight="1" x14ac:dyDescent="0.2">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649999999999999" hidden="1" customHeight="1" x14ac:dyDescent="0.2">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649999999999999" hidden="1" customHeight="1" x14ac:dyDescent="0.2">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649999999999999" hidden="1" customHeight="1" x14ac:dyDescent="0.2">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649999999999999" hidden="1" customHeight="1" x14ac:dyDescent="0.2">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649999999999999" hidden="1" customHeight="1" x14ac:dyDescent="0.2">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649999999999999" hidden="1" customHeight="1" x14ac:dyDescent="0.2">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649999999999999" hidden="1" customHeight="1" x14ac:dyDescent="0.2">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649999999999999" hidden="1" customHeight="1" x14ac:dyDescent="0.2">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649999999999999" hidden="1" customHeight="1" x14ac:dyDescent="0.2">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649999999999999" hidden="1" customHeight="1" x14ac:dyDescent="0.2">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649999999999999" hidden="1" customHeight="1" x14ac:dyDescent="0.2">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649999999999999" hidden="1" customHeight="1" x14ac:dyDescent="0.2">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649999999999999" hidden="1" customHeight="1" x14ac:dyDescent="0.2">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649999999999999" hidden="1" customHeight="1" x14ac:dyDescent="0.2">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649999999999999" hidden="1" customHeight="1" x14ac:dyDescent="0.2">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649999999999999" hidden="1" customHeight="1" x14ac:dyDescent="0.2">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649999999999999" hidden="1" customHeight="1" x14ac:dyDescent="0.2">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649999999999999" hidden="1" customHeight="1" x14ac:dyDescent="0.2">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649999999999999" hidden="1" customHeight="1" x14ac:dyDescent="0.2">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649999999999999" hidden="1" customHeight="1" x14ac:dyDescent="0.2">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649999999999999" hidden="1" customHeight="1" x14ac:dyDescent="0.2">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649999999999999" hidden="1" customHeight="1" x14ac:dyDescent="0.2">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649999999999999" hidden="1" customHeight="1" x14ac:dyDescent="0.2">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649999999999999" hidden="1" customHeight="1" x14ac:dyDescent="0.2">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649999999999999" hidden="1" customHeight="1" x14ac:dyDescent="0.2">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649999999999999" hidden="1" customHeight="1" x14ac:dyDescent="0.2">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649999999999999" hidden="1" customHeight="1" x14ac:dyDescent="0.2">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649999999999999" hidden="1" customHeight="1" x14ac:dyDescent="0.2">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 hidden="1" customHeight="1" x14ac:dyDescent="0.2">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649999999999999" hidden="1" customHeight="1" x14ac:dyDescent="0.2">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649999999999999" hidden="1" customHeight="1" x14ac:dyDescent="0.2">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649999999999999" hidden="1" customHeight="1" x14ac:dyDescent="0.2">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649999999999999" hidden="1" customHeight="1" x14ac:dyDescent="0.2">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649999999999999" hidden="1" customHeight="1" x14ac:dyDescent="0.2">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649999999999999" hidden="1" customHeight="1" x14ac:dyDescent="0.2">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649999999999999" hidden="1" customHeight="1" x14ac:dyDescent="0.2">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649999999999999" hidden="1" customHeight="1" x14ac:dyDescent="0.2">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649999999999999" hidden="1" customHeight="1" x14ac:dyDescent="0.2">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649999999999999" hidden="1" customHeight="1" x14ac:dyDescent="0.2">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649999999999999" hidden="1" customHeight="1" x14ac:dyDescent="0.2">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649999999999999" hidden="1" customHeight="1" x14ac:dyDescent="0.2">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649999999999999" hidden="1" customHeight="1" x14ac:dyDescent="0.2">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649999999999999" hidden="1" customHeight="1" x14ac:dyDescent="0.2">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649999999999999" hidden="1" customHeight="1" x14ac:dyDescent="0.2">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649999999999999" hidden="1" customHeight="1" x14ac:dyDescent="0.2">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649999999999999" hidden="1" customHeight="1" x14ac:dyDescent="0.2">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649999999999999" hidden="1" customHeight="1" x14ac:dyDescent="0.2">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649999999999999" hidden="1" customHeight="1" x14ac:dyDescent="0.2">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649999999999999" hidden="1" customHeight="1" x14ac:dyDescent="0.2">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649999999999999" hidden="1" customHeight="1" x14ac:dyDescent="0.2">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649999999999999" hidden="1" customHeight="1" x14ac:dyDescent="0.2">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649999999999999" hidden="1" customHeight="1" x14ac:dyDescent="0.2">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649999999999999" hidden="1" customHeight="1" x14ac:dyDescent="0.2">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649999999999999" hidden="1" customHeight="1" x14ac:dyDescent="0.2">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649999999999999" hidden="1" customHeight="1" x14ac:dyDescent="0.2">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649999999999999" hidden="1" customHeight="1" x14ac:dyDescent="0.2">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649999999999999" hidden="1" customHeight="1" x14ac:dyDescent="0.2">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649999999999999" hidden="1" customHeight="1" x14ac:dyDescent="0.2">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649999999999999" hidden="1" customHeight="1" x14ac:dyDescent="0.2">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649999999999999" hidden="1" customHeight="1" x14ac:dyDescent="0.2">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649999999999999" hidden="1" customHeight="1" x14ac:dyDescent="0.2">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649999999999999" hidden="1" customHeight="1" x14ac:dyDescent="0.2">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649999999999999" hidden="1" customHeight="1" x14ac:dyDescent="0.2">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649999999999999" hidden="1" customHeight="1" x14ac:dyDescent="0.2">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649999999999999" hidden="1" customHeight="1" x14ac:dyDescent="0.2">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649999999999999" hidden="1" customHeight="1" x14ac:dyDescent="0.2">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649999999999999" hidden="1" customHeight="1" x14ac:dyDescent="0.2">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649999999999999" hidden="1" customHeight="1" x14ac:dyDescent="0.2">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649999999999999" hidden="1" customHeight="1" x14ac:dyDescent="0.2">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649999999999999" hidden="1" customHeight="1" x14ac:dyDescent="0.2">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649999999999999" hidden="1" customHeight="1" x14ac:dyDescent="0.2">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649999999999999" hidden="1" customHeight="1" x14ac:dyDescent="0.2">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649999999999999" hidden="1" customHeight="1" x14ac:dyDescent="0.2">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649999999999999" hidden="1" customHeight="1" x14ac:dyDescent="0.2">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649999999999999" hidden="1" customHeight="1" x14ac:dyDescent="0.2">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649999999999999" hidden="1" customHeight="1" x14ac:dyDescent="0.2">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649999999999999" hidden="1" customHeight="1" x14ac:dyDescent="0.2">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649999999999999" hidden="1" customHeight="1" x14ac:dyDescent="0.2">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649999999999999" hidden="1" customHeight="1" x14ac:dyDescent="0.2">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649999999999999" hidden="1" customHeight="1" x14ac:dyDescent="0.2">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649999999999999" hidden="1" customHeight="1" x14ac:dyDescent="0.2">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649999999999999" hidden="1" customHeight="1" x14ac:dyDescent="0.2">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649999999999999" hidden="1" customHeight="1" x14ac:dyDescent="0.2">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649999999999999" hidden="1" customHeight="1" x14ac:dyDescent="0.2">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649999999999999" hidden="1" customHeight="1" x14ac:dyDescent="0.2">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649999999999999" hidden="1" customHeight="1" x14ac:dyDescent="0.2">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649999999999999" hidden="1" customHeight="1" x14ac:dyDescent="0.2">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649999999999999" hidden="1" customHeight="1" x14ac:dyDescent="0.2">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649999999999999" hidden="1" customHeight="1" x14ac:dyDescent="0.2">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649999999999999" hidden="1" customHeight="1" x14ac:dyDescent="0.2">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649999999999999" hidden="1" customHeight="1" x14ac:dyDescent="0.2">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649999999999999" hidden="1" customHeight="1" x14ac:dyDescent="0.2">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649999999999999" hidden="1" customHeight="1" x14ac:dyDescent="0.2">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649999999999999" hidden="1" customHeight="1" x14ac:dyDescent="0.2">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649999999999999" hidden="1" customHeight="1" x14ac:dyDescent="0.2">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649999999999999" hidden="1" customHeight="1" x14ac:dyDescent="0.2">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649999999999999" hidden="1" customHeight="1" x14ac:dyDescent="0.2">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649999999999999" hidden="1" customHeight="1" x14ac:dyDescent="0.2">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649999999999999" hidden="1" customHeight="1" x14ac:dyDescent="0.2">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649999999999999" hidden="1" customHeight="1" x14ac:dyDescent="0.2">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649999999999999" hidden="1" customHeight="1" x14ac:dyDescent="0.2">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649999999999999" hidden="1" customHeight="1" x14ac:dyDescent="0.2">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649999999999999" hidden="1" customHeight="1" x14ac:dyDescent="0.2">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649999999999999" hidden="1" customHeight="1" x14ac:dyDescent="0.2">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649999999999999" hidden="1" customHeight="1" x14ac:dyDescent="0.2">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649999999999999" hidden="1" customHeight="1" x14ac:dyDescent="0.2">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649999999999999" hidden="1" customHeight="1" x14ac:dyDescent="0.2">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649999999999999" hidden="1" customHeight="1" x14ac:dyDescent="0.2">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649999999999999" hidden="1" customHeight="1" x14ac:dyDescent="0.2">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649999999999999" hidden="1" customHeight="1" x14ac:dyDescent="0.2">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649999999999999" hidden="1" customHeight="1" x14ac:dyDescent="0.2">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649999999999999" hidden="1" customHeight="1" x14ac:dyDescent="0.2">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649999999999999" hidden="1" customHeight="1" x14ac:dyDescent="0.2">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649999999999999" hidden="1" customHeight="1" x14ac:dyDescent="0.2">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649999999999999" hidden="1" customHeight="1" x14ac:dyDescent="0.2">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649999999999999" hidden="1" customHeight="1" x14ac:dyDescent="0.2">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649999999999999" hidden="1" customHeight="1" x14ac:dyDescent="0.2">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649999999999999" hidden="1" customHeight="1" x14ac:dyDescent="0.2">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649999999999999" hidden="1" customHeight="1" x14ac:dyDescent="0.2">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649999999999999" hidden="1" customHeight="1" x14ac:dyDescent="0.4">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649999999999999" hidden="1" customHeight="1" x14ac:dyDescent="0.4">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649999999999999" hidden="1" customHeight="1" x14ac:dyDescent="0.4">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599999999999994" hidden="1" customHeight="1" x14ac:dyDescent="0.2">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599999999999994" hidden="1" customHeight="1" x14ac:dyDescent="0.2">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649999999999999" hidden="1" customHeight="1" x14ac:dyDescent="0.4">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649999999999999" hidden="1" customHeight="1" x14ac:dyDescent="0.4">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649999999999999" hidden="1" customHeight="1" x14ac:dyDescent="0.4">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649999999999999" hidden="1" customHeight="1" x14ac:dyDescent="0.4">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649999999999999" hidden="1" customHeight="1" x14ac:dyDescent="0.4">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649999999999999" hidden="1" customHeight="1" x14ac:dyDescent="0.4">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649999999999999" hidden="1" customHeight="1" x14ac:dyDescent="0.4">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649999999999999" hidden="1" customHeight="1" x14ac:dyDescent="0.4">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649999999999999" hidden="1" customHeight="1" x14ac:dyDescent="0.4">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649999999999999" hidden="1" customHeight="1" x14ac:dyDescent="0.4">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649999999999999" hidden="1" customHeight="1" x14ac:dyDescent="0.2">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649999999999999" hidden="1" customHeight="1" x14ac:dyDescent="0.2">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649999999999999" hidden="1" customHeight="1" x14ac:dyDescent="0.4">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649999999999999" hidden="1" customHeight="1" x14ac:dyDescent="0.4">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649999999999999" hidden="1" customHeight="1" x14ac:dyDescent="0.4">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649999999999999" hidden="1" customHeight="1" x14ac:dyDescent="0.4">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649999999999999" hidden="1" customHeight="1" x14ac:dyDescent="0.4">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649999999999999" hidden="1" customHeight="1" x14ac:dyDescent="0.4">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649999999999999" hidden="1" customHeight="1" x14ac:dyDescent="0.4">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649999999999999" hidden="1" customHeight="1" x14ac:dyDescent="0.4">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x14ac:dyDescent="0.2">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15" hidden="1" customHeight="1" x14ac:dyDescent="0.2">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649999999999999" hidden="1" customHeight="1" x14ac:dyDescent="0.2">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649999999999999" hidden="1" customHeight="1" x14ac:dyDescent="0.2">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649999999999999" hidden="1" customHeight="1" x14ac:dyDescent="0.2">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649999999999999" hidden="1" customHeight="1" x14ac:dyDescent="0.2">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649999999999999" hidden="1" customHeight="1" x14ac:dyDescent="0.2">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649999999999999" hidden="1" customHeight="1" x14ac:dyDescent="0.2">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649999999999999" hidden="1" customHeight="1" x14ac:dyDescent="0.2">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649999999999999" hidden="1" customHeight="1" x14ac:dyDescent="0.4">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649999999999999" hidden="1" customHeight="1" x14ac:dyDescent="0.2">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649999999999999" hidden="1" customHeight="1" x14ac:dyDescent="0.2">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649999999999999" hidden="1" customHeight="1" x14ac:dyDescent="0.2">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649999999999999" hidden="1" customHeight="1" x14ac:dyDescent="0.2">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649999999999999" hidden="1" customHeight="1" x14ac:dyDescent="0.2">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649999999999999" hidden="1" customHeight="1" x14ac:dyDescent="0.2">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649999999999999" hidden="1" customHeight="1" x14ac:dyDescent="0.2">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649999999999999" hidden="1" customHeight="1" x14ac:dyDescent="0.2">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649999999999999" hidden="1" customHeight="1" x14ac:dyDescent="0.2">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649999999999999" hidden="1" customHeight="1" x14ac:dyDescent="0.2">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649999999999999" hidden="1" customHeight="1" x14ac:dyDescent="0.2">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649999999999999" hidden="1" customHeight="1" x14ac:dyDescent="0.2">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649999999999999" hidden="1" customHeight="1" x14ac:dyDescent="0.2">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 hidden="1" customHeight="1" x14ac:dyDescent="0.2">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649999999999999" hidden="1" customHeight="1" x14ac:dyDescent="0.2">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649999999999999" hidden="1" customHeight="1" x14ac:dyDescent="0.2">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649999999999999" hidden="1" customHeight="1" x14ac:dyDescent="0.2">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649999999999999" hidden="1" customHeight="1" x14ac:dyDescent="0.2">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649999999999999" hidden="1" customHeight="1" x14ac:dyDescent="0.2">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649999999999999" hidden="1" customHeight="1" x14ac:dyDescent="0.2">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649999999999999" hidden="1" customHeight="1" x14ac:dyDescent="0.2">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649999999999999" hidden="1" customHeight="1" x14ac:dyDescent="0.2">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649999999999999" hidden="1" customHeight="1" x14ac:dyDescent="0.2">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649999999999999" hidden="1" customHeight="1" x14ac:dyDescent="0.2">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649999999999999" hidden="1" customHeight="1" x14ac:dyDescent="0.2">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649999999999999" hidden="1" customHeight="1" x14ac:dyDescent="0.2">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649999999999999" hidden="1" customHeight="1" x14ac:dyDescent="0.2">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649999999999999" hidden="1" customHeight="1" x14ac:dyDescent="0.2">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649999999999999" hidden="1" customHeight="1" x14ac:dyDescent="0.2">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649999999999999" hidden="1" customHeight="1" x14ac:dyDescent="0.2">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649999999999999" hidden="1" customHeight="1" x14ac:dyDescent="0.2">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649999999999999" hidden="1" customHeight="1" x14ac:dyDescent="0.2">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649999999999999" hidden="1" customHeight="1" x14ac:dyDescent="0.2">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649999999999999" hidden="1" customHeight="1" x14ac:dyDescent="0.2">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649999999999999" hidden="1" customHeight="1" x14ac:dyDescent="0.2">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649999999999999" hidden="1" customHeight="1" x14ac:dyDescent="0.2">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649999999999999" hidden="1" customHeight="1" x14ac:dyDescent="0.2">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649999999999999" hidden="1" customHeight="1" x14ac:dyDescent="0.2">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649999999999999" hidden="1" customHeight="1" x14ac:dyDescent="0.2">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649999999999999" hidden="1" customHeight="1" x14ac:dyDescent="0.2">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649999999999999" hidden="1" customHeight="1" x14ac:dyDescent="0.2">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649999999999999" hidden="1" customHeight="1" x14ac:dyDescent="0.2">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649999999999999" hidden="1" customHeight="1" x14ac:dyDescent="0.2">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649999999999999" hidden="1" customHeight="1" x14ac:dyDescent="0.2">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649999999999999" hidden="1" customHeight="1" x14ac:dyDescent="0.2">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649999999999999" hidden="1" customHeight="1" x14ac:dyDescent="0.2">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649999999999999" hidden="1" customHeight="1" x14ac:dyDescent="0.2">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649999999999999" hidden="1" customHeight="1" x14ac:dyDescent="0.2">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649999999999999" hidden="1" customHeight="1" x14ac:dyDescent="0.2">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649999999999999" hidden="1" customHeight="1" x14ac:dyDescent="0.2">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649999999999999" hidden="1" customHeight="1" x14ac:dyDescent="0.2">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649999999999999" hidden="1" customHeight="1" x14ac:dyDescent="0.2">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649999999999999" hidden="1" customHeight="1" x14ac:dyDescent="0.2">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649999999999999" hidden="1" customHeight="1" x14ac:dyDescent="0.2">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649999999999999" hidden="1" customHeight="1" x14ac:dyDescent="0.2">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649999999999999" hidden="1" customHeight="1" x14ac:dyDescent="0.2">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649999999999999" hidden="1" customHeight="1" x14ac:dyDescent="0.2">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649999999999999" hidden="1" customHeight="1" x14ac:dyDescent="0.2">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649999999999999" hidden="1" customHeight="1" x14ac:dyDescent="0.2">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649999999999999" hidden="1" customHeight="1" x14ac:dyDescent="0.2">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649999999999999" hidden="1" customHeight="1" x14ac:dyDescent="0.2">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649999999999999" hidden="1" customHeight="1" x14ac:dyDescent="0.2">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649999999999999" hidden="1" customHeight="1" x14ac:dyDescent="0.2">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649999999999999" hidden="1" customHeight="1" x14ac:dyDescent="0.2">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649999999999999" hidden="1" customHeight="1" x14ac:dyDescent="0.2">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649999999999999" hidden="1" customHeight="1" x14ac:dyDescent="0.2">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649999999999999" hidden="1" customHeight="1" x14ac:dyDescent="0.2">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649999999999999" hidden="1" customHeight="1" x14ac:dyDescent="0.2">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649999999999999" hidden="1" customHeight="1" x14ac:dyDescent="0.2">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649999999999999" hidden="1" customHeight="1" x14ac:dyDescent="0.2">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649999999999999" hidden="1" customHeight="1" x14ac:dyDescent="0.2">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649999999999999" hidden="1" customHeight="1" x14ac:dyDescent="0.2">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649999999999999" hidden="1" customHeight="1" x14ac:dyDescent="0.2">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649999999999999" hidden="1" customHeight="1" x14ac:dyDescent="0.2">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649999999999999" hidden="1" customHeight="1" x14ac:dyDescent="0.2">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649999999999999" hidden="1" customHeight="1" x14ac:dyDescent="0.2">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649999999999999" hidden="1" customHeight="1" x14ac:dyDescent="0.2">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649999999999999" hidden="1" customHeight="1" x14ac:dyDescent="0.2">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649999999999999" hidden="1" customHeight="1" x14ac:dyDescent="0.2">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649999999999999" hidden="1" customHeight="1" x14ac:dyDescent="0.2">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649999999999999" hidden="1" customHeight="1" x14ac:dyDescent="0.2">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649999999999999" hidden="1" customHeight="1" x14ac:dyDescent="0.2">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649999999999999" hidden="1" customHeight="1" x14ac:dyDescent="0.2">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599999999999994" hidden="1" customHeight="1" x14ac:dyDescent="0.2">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649999999999999" hidden="1" customHeight="1" x14ac:dyDescent="0.2">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649999999999999" hidden="1" customHeight="1" x14ac:dyDescent="0.2">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649999999999999" hidden="1" customHeight="1" x14ac:dyDescent="0.2">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649999999999999" hidden="1" customHeight="1" x14ac:dyDescent="0.2">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649999999999999" hidden="1" customHeight="1" x14ac:dyDescent="0.2">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649999999999999" hidden="1" customHeight="1" x14ac:dyDescent="0.2">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649999999999999" hidden="1" customHeight="1" x14ac:dyDescent="0.2">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649999999999999" hidden="1" customHeight="1" x14ac:dyDescent="0.2">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649999999999999" hidden="1" customHeight="1" x14ac:dyDescent="0.2">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649999999999999" hidden="1" customHeight="1" x14ac:dyDescent="0.2">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649999999999999" hidden="1" customHeight="1" x14ac:dyDescent="0.2">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649999999999999" hidden="1" customHeight="1" x14ac:dyDescent="0.2">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649999999999999" hidden="1" customHeight="1" x14ac:dyDescent="0.2">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649999999999999" hidden="1" customHeight="1" x14ac:dyDescent="0.2">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649999999999999" hidden="1" customHeight="1" x14ac:dyDescent="0.2">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649999999999999" hidden="1" customHeight="1" x14ac:dyDescent="0.2">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649999999999999" hidden="1" customHeight="1" x14ac:dyDescent="0.2">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649999999999999" hidden="1" customHeight="1" x14ac:dyDescent="0.2">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649999999999999" hidden="1" customHeight="1" x14ac:dyDescent="0.2">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649999999999999" hidden="1" customHeight="1" x14ac:dyDescent="0.2">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649999999999999" hidden="1" customHeight="1" x14ac:dyDescent="0.2">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649999999999999" hidden="1" customHeight="1" x14ac:dyDescent="0.2">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649999999999999" hidden="1" customHeight="1" x14ac:dyDescent="0.2">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649999999999999" hidden="1" customHeight="1" x14ac:dyDescent="0.2">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649999999999999" hidden="1" customHeight="1" x14ac:dyDescent="0.2">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649999999999999" hidden="1" customHeight="1" x14ac:dyDescent="0.2">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649999999999999" hidden="1" customHeight="1" x14ac:dyDescent="0.2">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649999999999999" hidden="1" customHeight="1" x14ac:dyDescent="0.2">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649999999999999" hidden="1" customHeight="1" x14ac:dyDescent="0.2">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649999999999999" hidden="1" customHeight="1" x14ac:dyDescent="0.2">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649999999999999" hidden="1" customHeight="1" x14ac:dyDescent="0.2">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649999999999999" hidden="1" customHeight="1" x14ac:dyDescent="0.2">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649999999999999" hidden="1" customHeight="1" x14ac:dyDescent="0.2">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649999999999999" hidden="1" customHeight="1" x14ac:dyDescent="0.2">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649999999999999" hidden="1" customHeight="1" x14ac:dyDescent="0.2">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649999999999999" hidden="1" customHeight="1" x14ac:dyDescent="0.2">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649999999999999" hidden="1" customHeight="1" x14ac:dyDescent="0.2">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649999999999999" hidden="1" customHeight="1" x14ac:dyDescent="0.2">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649999999999999" hidden="1" customHeight="1" x14ac:dyDescent="0.2">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649999999999999" hidden="1" customHeight="1" x14ac:dyDescent="0.2">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649999999999999" hidden="1" customHeight="1" x14ac:dyDescent="0.2">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649999999999999" hidden="1" customHeight="1" x14ac:dyDescent="0.2">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649999999999999" hidden="1" customHeight="1" x14ac:dyDescent="0.2">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649999999999999" hidden="1" customHeight="1" x14ac:dyDescent="0.2">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649999999999999" hidden="1" customHeight="1" x14ac:dyDescent="0.2">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649999999999999" hidden="1" customHeight="1" x14ac:dyDescent="0.2">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649999999999999" hidden="1" customHeight="1" x14ac:dyDescent="0.2">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649999999999999" hidden="1" customHeight="1" x14ac:dyDescent="0.2">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649999999999999" hidden="1" customHeight="1" x14ac:dyDescent="0.2">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649999999999999" hidden="1" customHeight="1" x14ac:dyDescent="0.2">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649999999999999" hidden="1" customHeight="1" x14ac:dyDescent="0.2">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649999999999999" hidden="1" customHeight="1" x14ac:dyDescent="0.2">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649999999999999" hidden="1" customHeight="1" x14ac:dyDescent="0.2">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649999999999999" hidden="1" customHeight="1" x14ac:dyDescent="0.2">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649999999999999" hidden="1" customHeight="1" x14ac:dyDescent="0.2">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649999999999999" hidden="1" customHeight="1" x14ac:dyDescent="0.2">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649999999999999" hidden="1" customHeight="1" x14ac:dyDescent="0.2">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649999999999999" hidden="1" customHeight="1" x14ac:dyDescent="0.2">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649999999999999" hidden="1" customHeight="1" x14ac:dyDescent="0.2">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649999999999999" hidden="1" customHeight="1" x14ac:dyDescent="0.2">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649999999999999" hidden="1" customHeight="1" x14ac:dyDescent="0.2">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649999999999999" hidden="1" customHeight="1" x14ac:dyDescent="0.2">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649999999999999" hidden="1" customHeight="1" x14ac:dyDescent="0.2">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649999999999999" hidden="1" customHeight="1" x14ac:dyDescent="0.2">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649999999999999" hidden="1" customHeight="1" x14ac:dyDescent="0.2">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649999999999999" hidden="1" customHeight="1" x14ac:dyDescent="0.2">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649999999999999" hidden="1" customHeight="1" x14ac:dyDescent="0.2">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649999999999999" hidden="1" customHeight="1" x14ac:dyDescent="0.2">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649999999999999" hidden="1" customHeight="1" x14ac:dyDescent="0.2">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649999999999999" hidden="1" customHeight="1" x14ac:dyDescent="0.2">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649999999999999" hidden="1" customHeight="1" x14ac:dyDescent="0.2">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649999999999999" hidden="1" customHeight="1" x14ac:dyDescent="0.2">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649999999999999" hidden="1" customHeight="1" x14ac:dyDescent="0.2">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649999999999999" hidden="1" customHeight="1" x14ac:dyDescent="0.2">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649999999999999" hidden="1" customHeight="1" x14ac:dyDescent="0.2">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649999999999999" hidden="1" customHeight="1" x14ac:dyDescent="0.2">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649999999999999" hidden="1" customHeight="1" x14ac:dyDescent="0.2">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649999999999999" hidden="1" customHeight="1" x14ac:dyDescent="0.2">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649999999999999" hidden="1" customHeight="1" x14ac:dyDescent="0.2">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649999999999999" hidden="1" customHeight="1" x14ac:dyDescent="0.2">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649999999999999" hidden="1" customHeight="1" x14ac:dyDescent="0.2">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649999999999999" hidden="1" customHeight="1" x14ac:dyDescent="0.2">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649999999999999" hidden="1" customHeight="1" x14ac:dyDescent="0.2">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649999999999999" hidden="1" customHeight="1" x14ac:dyDescent="0.2">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649999999999999" hidden="1" customHeight="1" x14ac:dyDescent="0.2">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649999999999999" hidden="1" customHeight="1" x14ac:dyDescent="0.2">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649999999999999" hidden="1" customHeight="1" x14ac:dyDescent="0.2">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649999999999999" hidden="1" customHeight="1" x14ac:dyDescent="0.2">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649999999999999" hidden="1" customHeight="1" x14ac:dyDescent="0.2">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649999999999999" hidden="1" customHeight="1" x14ac:dyDescent="0.2">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649999999999999" hidden="1" customHeight="1" x14ac:dyDescent="0.2">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649999999999999" hidden="1" customHeight="1" x14ac:dyDescent="0.2">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649999999999999" hidden="1" customHeight="1" x14ac:dyDescent="0.2">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649999999999999" hidden="1" customHeight="1" x14ac:dyDescent="0.2">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649999999999999" hidden="1" customHeight="1" x14ac:dyDescent="0.2">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649999999999999" hidden="1" customHeight="1" x14ac:dyDescent="0.2">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649999999999999" hidden="1" customHeight="1" x14ac:dyDescent="0.2">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649999999999999" hidden="1" customHeight="1" x14ac:dyDescent="0.2">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649999999999999" hidden="1" customHeight="1" x14ac:dyDescent="0.2">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649999999999999" hidden="1" customHeight="1" x14ac:dyDescent="0.2">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649999999999999" hidden="1" customHeight="1" x14ac:dyDescent="0.2">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649999999999999" hidden="1" customHeight="1" x14ac:dyDescent="0.2">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649999999999999" hidden="1" customHeight="1" x14ac:dyDescent="0.2">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649999999999999" hidden="1" customHeight="1" x14ac:dyDescent="0.2">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649999999999999" hidden="1" customHeight="1" x14ac:dyDescent="0.2">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649999999999999" hidden="1" customHeight="1" x14ac:dyDescent="0.2">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649999999999999" hidden="1" customHeight="1" x14ac:dyDescent="0.2">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649999999999999" hidden="1" customHeight="1" x14ac:dyDescent="0.2">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649999999999999" hidden="1" customHeight="1" x14ac:dyDescent="0.2">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649999999999999" hidden="1" customHeight="1" x14ac:dyDescent="0.2">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649999999999999" hidden="1" customHeight="1" x14ac:dyDescent="0.2">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649999999999999" hidden="1" customHeight="1" x14ac:dyDescent="0.2">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649999999999999" hidden="1" customHeight="1" x14ac:dyDescent="0.2">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649999999999999" hidden="1" customHeight="1" x14ac:dyDescent="0.2">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649999999999999" hidden="1" customHeight="1" x14ac:dyDescent="0.2">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649999999999999" hidden="1" customHeight="1" x14ac:dyDescent="0.2">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649999999999999" hidden="1" customHeight="1" x14ac:dyDescent="0.2">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649999999999999" hidden="1" customHeight="1" x14ac:dyDescent="0.2">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649999999999999" hidden="1" customHeight="1" x14ac:dyDescent="0.2">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649999999999999" hidden="1" customHeight="1" x14ac:dyDescent="0.2">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649999999999999" hidden="1" customHeight="1" x14ac:dyDescent="0.2">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649999999999999" hidden="1" customHeight="1" x14ac:dyDescent="0.2">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649999999999999" hidden="1" customHeight="1" x14ac:dyDescent="0.2">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649999999999999" hidden="1" customHeight="1" x14ac:dyDescent="0.2">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649999999999999" hidden="1" customHeight="1" x14ac:dyDescent="0.2">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649999999999999" hidden="1" customHeight="1" x14ac:dyDescent="0.2">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649999999999999" hidden="1" customHeight="1" x14ac:dyDescent="0.2">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649999999999999" hidden="1" customHeight="1" x14ac:dyDescent="0.2">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649999999999999" hidden="1" customHeight="1" x14ac:dyDescent="0.2">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649999999999999" hidden="1" customHeight="1" x14ac:dyDescent="0.2">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649999999999999" hidden="1" customHeight="1" x14ac:dyDescent="0.2">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649999999999999" hidden="1" customHeight="1" x14ac:dyDescent="0.2">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649999999999999" hidden="1" customHeight="1" x14ac:dyDescent="0.2">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649999999999999" hidden="1" customHeight="1" x14ac:dyDescent="0.2">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649999999999999" hidden="1" customHeight="1" x14ac:dyDescent="0.2">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649999999999999" hidden="1" customHeight="1" x14ac:dyDescent="0.2">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649999999999999" hidden="1" customHeight="1" x14ac:dyDescent="0.2">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649999999999999" hidden="1" customHeight="1" x14ac:dyDescent="0.2">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649999999999999" hidden="1" customHeight="1" x14ac:dyDescent="0.2">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649999999999999" hidden="1" customHeight="1" x14ac:dyDescent="0.2">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649999999999999" hidden="1" customHeight="1" x14ac:dyDescent="0.2">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649999999999999" hidden="1" customHeight="1" x14ac:dyDescent="0.2">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649999999999999" hidden="1" customHeight="1" x14ac:dyDescent="0.2">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649999999999999" hidden="1" customHeight="1" x14ac:dyDescent="0.2">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649999999999999" hidden="1" customHeight="1" x14ac:dyDescent="0.2">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649999999999999" hidden="1" customHeight="1" x14ac:dyDescent="0.2">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649999999999999" hidden="1" customHeight="1" x14ac:dyDescent="0.2">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649999999999999" hidden="1" customHeight="1" x14ac:dyDescent="0.2">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649999999999999" hidden="1" customHeight="1" x14ac:dyDescent="0.2">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649999999999999" hidden="1" customHeight="1" x14ac:dyDescent="0.2">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649999999999999" hidden="1" customHeight="1" x14ac:dyDescent="0.2">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649999999999999" hidden="1" customHeight="1" x14ac:dyDescent="0.2">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649999999999999" hidden="1" customHeight="1" x14ac:dyDescent="0.2">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649999999999999" hidden="1" customHeight="1" x14ac:dyDescent="0.2">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649999999999999" hidden="1" customHeight="1" x14ac:dyDescent="0.2">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649999999999999" hidden="1" customHeight="1" x14ac:dyDescent="0.2">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649999999999999" hidden="1" customHeight="1" x14ac:dyDescent="0.2">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649999999999999" hidden="1" customHeight="1" x14ac:dyDescent="0.2">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649999999999999" hidden="1" customHeight="1" x14ac:dyDescent="0.2">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649999999999999" hidden="1" customHeight="1" x14ac:dyDescent="0.2">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649999999999999" hidden="1" customHeight="1" x14ac:dyDescent="0.2">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649999999999999" hidden="1" customHeight="1" x14ac:dyDescent="0.2">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649999999999999" hidden="1" customHeight="1" x14ac:dyDescent="0.2">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649999999999999" hidden="1" customHeight="1" x14ac:dyDescent="0.2">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649999999999999" hidden="1" customHeight="1" x14ac:dyDescent="0.2">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649999999999999" hidden="1" customHeight="1" x14ac:dyDescent="0.2">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649999999999999" hidden="1" customHeight="1" x14ac:dyDescent="0.2">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649999999999999" hidden="1" customHeight="1" x14ac:dyDescent="0.2">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649999999999999" hidden="1" customHeight="1" x14ac:dyDescent="0.2">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649999999999999" hidden="1" customHeight="1" x14ac:dyDescent="0.2">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649999999999999" hidden="1" customHeight="1" x14ac:dyDescent="0.2">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649999999999999" hidden="1" customHeight="1" x14ac:dyDescent="0.2">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649999999999999" hidden="1" customHeight="1" x14ac:dyDescent="0.2">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649999999999999" hidden="1" customHeight="1" x14ac:dyDescent="0.2">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649999999999999" hidden="1" customHeight="1" x14ac:dyDescent="0.2">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649999999999999" hidden="1" customHeight="1" x14ac:dyDescent="0.2">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649999999999999" hidden="1" customHeight="1" x14ac:dyDescent="0.2">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649999999999999" hidden="1" customHeight="1" x14ac:dyDescent="0.2">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649999999999999" hidden="1" customHeight="1" x14ac:dyDescent="0.2">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649999999999999" hidden="1" customHeight="1" x14ac:dyDescent="0.2">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649999999999999" hidden="1" customHeight="1" x14ac:dyDescent="0.2">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649999999999999" hidden="1" customHeight="1" x14ac:dyDescent="0.2">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649999999999999" hidden="1" customHeight="1" x14ac:dyDescent="0.2">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649999999999999" hidden="1" customHeight="1" x14ac:dyDescent="0.2">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649999999999999" hidden="1" customHeight="1" x14ac:dyDescent="0.2">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649999999999999" hidden="1" customHeight="1" x14ac:dyDescent="0.2">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649999999999999" hidden="1" customHeight="1" x14ac:dyDescent="0.2">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649999999999999" hidden="1" customHeight="1" x14ac:dyDescent="0.2">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649999999999999" hidden="1" customHeight="1" x14ac:dyDescent="0.2">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649999999999999" hidden="1" customHeight="1" x14ac:dyDescent="0.2">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649999999999999" hidden="1" customHeight="1" x14ac:dyDescent="0.2">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649999999999999" hidden="1" customHeight="1" x14ac:dyDescent="0.2">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649999999999999" hidden="1" customHeight="1" x14ac:dyDescent="0.2">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649999999999999" hidden="1" customHeight="1" x14ac:dyDescent="0.2">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649999999999999" hidden="1" customHeight="1" x14ac:dyDescent="0.2">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649999999999999" hidden="1" customHeight="1" x14ac:dyDescent="0.2">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649999999999999" hidden="1" customHeight="1" x14ac:dyDescent="0.2">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649999999999999" hidden="1" customHeight="1" x14ac:dyDescent="0.2">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649999999999999" hidden="1" customHeight="1" x14ac:dyDescent="0.2">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649999999999999" hidden="1" customHeight="1" x14ac:dyDescent="0.2">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649999999999999" hidden="1" customHeight="1" x14ac:dyDescent="0.2">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649999999999999" hidden="1" customHeight="1" x14ac:dyDescent="0.2">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649999999999999" hidden="1" customHeight="1" x14ac:dyDescent="0.2">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649999999999999" hidden="1" customHeight="1" x14ac:dyDescent="0.2">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649999999999999" hidden="1" customHeight="1" x14ac:dyDescent="0.2">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649999999999999" hidden="1" customHeight="1" x14ac:dyDescent="0.2">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649999999999999" hidden="1" customHeight="1" x14ac:dyDescent="0.2">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649999999999999" hidden="1" customHeight="1" x14ac:dyDescent="0.2">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649999999999999" hidden="1" customHeight="1" x14ac:dyDescent="0.2">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649999999999999" hidden="1" customHeight="1" x14ac:dyDescent="0.2">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649999999999999" hidden="1" customHeight="1" x14ac:dyDescent="0.2">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649999999999999" hidden="1" customHeight="1" x14ac:dyDescent="0.2">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649999999999999" hidden="1" customHeight="1" x14ac:dyDescent="0.2">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649999999999999" hidden="1" customHeight="1" x14ac:dyDescent="0.2">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649999999999999" hidden="1" customHeight="1" x14ac:dyDescent="0.2">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649999999999999" hidden="1" customHeight="1" x14ac:dyDescent="0.2">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599999999999994" hidden="1" customHeight="1" x14ac:dyDescent="0.2">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649999999999999" hidden="1" customHeight="1" x14ac:dyDescent="0.2">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649999999999999" hidden="1" customHeight="1" x14ac:dyDescent="0.2">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649999999999999" hidden="1" customHeight="1" x14ac:dyDescent="0.2">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649999999999999" hidden="1" customHeight="1" x14ac:dyDescent="0.2">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649999999999999" hidden="1" customHeight="1" x14ac:dyDescent="0.2">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649999999999999" hidden="1" customHeight="1" x14ac:dyDescent="0.2">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649999999999999" hidden="1" customHeight="1" x14ac:dyDescent="0.2">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649999999999999" hidden="1" customHeight="1" x14ac:dyDescent="0.2">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649999999999999" hidden="1" customHeight="1" x14ac:dyDescent="0.2">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649999999999999" hidden="1" customHeight="1" x14ac:dyDescent="0.2">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649999999999999" hidden="1" customHeight="1" x14ac:dyDescent="0.2">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649999999999999" hidden="1" customHeight="1" x14ac:dyDescent="0.2">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649999999999999" hidden="1" customHeight="1" x14ac:dyDescent="0.2">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649999999999999" hidden="1" customHeight="1" x14ac:dyDescent="0.2">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649999999999999" hidden="1" customHeight="1" x14ac:dyDescent="0.2">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649999999999999" hidden="1" customHeight="1" x14ac:dyDescent="0.2">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649999999999999" hidden="1" customHeight="1" x14ac:dyDescent="0.2">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649999999999999" hidden="1" customHeight="1" x14ac:dyDescent="0.2">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649999999999999" hidden="1" customHeight="1" x14ac:dyDescent="0.2">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649999999999999" hidden="1" customHeight="1" x14ac:dyDescent="0.2">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649999999999999" hidden="1" customHeight="1" x14ac:dyDescent="0.2">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649999999999999" hidden="1" customHeight="1" x14ac:dyDescent="0.2">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649999999999999" hidden="1" customHeight="1" x14ac:dyDescent="0.2">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649999999999999" hidden="1" customHeight="1" x14ac:dyDescent="0.2">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649999999999999" hidden="1" customHeight="1" x14ac:dyDescent="0.2">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649999999999999" hidden="1" customHeight="1" x14ac:dyDescent="0.2">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649999999999999" hidden="1" customHeight="1" x14ac:dyDescent="0.2">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649999999999999" hidden="1" customHeight="1" x14ac:dyDescent="0.2">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649999999999999" hidden="1" customHeight="1" x14ac:dyDescent="0.2">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649999999999999" hidden="1" customHeight="1" x14ac:dyDescent="0.2">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649999999999999" hidden="1" customHeight="1" x14ac:dyDescent="0.2">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649999999999999" hidden="1" customHeight="1" x14ac:dyDescent="0.2">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649999999999999" hidden="1" customHeight="1" x14ac:dyDescent="0.2">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649999999999999" hidden="1" customHeight="1" x14ac:dyDescent="0.2">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649999999999999" hidden="1" customHeight="1" x14ac:dyDescent="0.2">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649999999999999" hidden="1" customHeight="1" x14ac:dyDescent="0.2">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649999999999999" hidden="1" customHeight="1" x14ac:dyDescent="0.2">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649999999999999" hidden="1" customHeight="1" x14ac:dyDescent="0.2">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649999999999999" hidden="1" customHeight="1" x14ac:dyDescent="0.2">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649999999999999" hidden="1" customHeight="1" x14ac:dyDescent="0.2">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649999999999999" hidden="1" customHeight="1" x14ac:dyDescent="0.2">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649999999999999" hidden="1" customHeight="1" x14ac:dyDescent="0.2">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649999999999999" hidden="1" customHeight="1" x14ac:dyDescent="0.2">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649999999999999" hidden="1" customHeight="1" x14ac:dyDescent="0.2">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649999999999999" hidden="1" customHeight="1" x14ac:dyDescent="0.2">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x14ac:dyDescent="0.2">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649999999999999" hidden="1" customHeight="1" x14ac:dyDescent="0.2">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649999999999999" hidden="1" customHeight="1" x14ac:dyDescent="0.2">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649999999999999" hidden="1" customHeight="1" x14ac:dyDescent="0.2">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649999999999999" hidden="1" customHeight="1" x14ac:dyDescent="0.2">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649999999999999" hidden="1" customHeight="1" x14ac:dyDescent="0.2">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649999999999999" hidden="1" customHeight="1" x14ac:dyDescent="0.2">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649999999999999" hidden="1" customHeight="1" x14ac:dyDescent="0.2">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649999999999999" hidden="1" customHeight="1" x14ac:dyDescent="0.2">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649999999999999" hidden="1" customHeight="1" x14ac:dyDescent="0.2">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649999999999999" hidden="1" customHeight="1" x14ac:dyDescent="0.2">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649999999999999" hidden="1" customHeight="1" x14ac:dyDescent="0.2">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649999999999999" hidden="1" customHeight="1" x14ac:dyDescent="0.2">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649999999999999" hidden="1" customHeight="1" x14ac:dyDescent="0.2">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649999999999999" hidden="1" customHeight="1" x14ac:dyDescent="0.2">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649999999999999" hidden="1" customHeight="1" x14ac:dyDescent="0.2">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649999999999999" hidden="1" customHeight="1" x14ac:dyDescent="0.2">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649999999999999" hidden="1" customHeight="1" x14ac:dyDescent="0.2">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649999999999999" hidden="1" customHeight="1" x14ac:dyDescent="0.2">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649999999999999" hidden="1" customHeight="1" x14ac:dyDescent="0.2">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649999999999999" hidden="1" customHeight="1" x14ac:dyDescent="0.2">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649999999999999" hidden="1" customHeight="1" x14ac:dyDescent="0.2">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649999999999999" hidden="1" customHeight="1" x14ac:dyDescent="0.2">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649999999999999" hidden="1" customHeight="1" x14ac:dyDescent="0.2">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649999999999999" hidden="1" customHeight="1" x14ac:dyDescent="0.2">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649999999999999" hidden="1" customHeight="1" x14ac:dyDescent="0.2">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649999999999999" hidden="1" customHeight="1" x14ac:dyDescent="0.2">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649999999999999" hidden="1" customHeight="1" x14ac:dyDescent="0.2">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649999999999999" hidden="1" customHeight="1" x14ac:dyDescent="0.2">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649999999999999" hidden="1" customHeight="1" x14ac:dyDescent="0.2">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649999999999999" hidden="1" customHeight="1" x14ac:dyDescent="0.2">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649999999999999" hidden="1" customHeight="1" x14ac:dyDescent="0.2">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649999999999999" hidden="1" customHeight="1" x14ac:dyDescent="0.2">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649999999999999" hidden="1" customHeight="1" x14ac:dyDescent="0.2">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649999999999999" hidden="1" customHeight="1" x14ac:dyDescent="0.2">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649999999999999" hidden="1" customHeight="1" x14ac:dyDescent="0.2">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649999999999999" hidden="1" customHeight="1" x14ac:dyDescent="0.2">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649999999999999" hidden="1" customHeight="1" x14ac:dyDescent="0.2">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649999999999999" hidden="1" customHeight="1" x14ac:dyDescent="0.2">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649999999999999" hidden="1" customHeight="1" x14ac:dyDescent="0.2">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649999999999999" hidden="1" customHeight="1" x14ac:dyDescent="0.2">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649999999999999" hidden="1" customHeight="1" x14ac:dyDescent="0.2">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649999999999999" hidden="1" customHeight="1" x14ac:dyDescent="0.2">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649999999999999" hidden="1" customHeight="1" x14ac:dyDescent="0.2">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649999999999999" hidden="1" customHeight="1" x14ac:dyDescent="0.2">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649999999999999" hidden="1" customHeight="1" x14ac:dyDescent="0.2">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649999999999999" hidden="1" customHeight="1" x14ac:dyDescent="0.2">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649999999999999" hidden="1" customHeight="1" x14ac:dyDescent="0.2">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649999999999999" hidden="1" customHeight="1" x14ac:dyDescent="0.2">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649999999999999" hidden="1" customHeight="1" x14ac:dyDescent="0.2">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649999999999999" hidden="1" customHeight="1" x14ac:dyDescent="0.2">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649999999999999" hidden="1" customHeight="1" x14ac:dyDescent="0.2">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649999999999999" hidden="1" customHeight="1" x14ac:dyDescent="0.2">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649999999999999" hidden="1" customHeight="1" x14ac:dyDescent="0.2">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649999999999999" hidden="1" customHeight="1" x14ac:dyDescent="0.2">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x14ac:dyDescent="0.2">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649999999999999" hidden="1" customHeight="1" x14ac:dyDescent="0.2">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649999999999999" hidden="1" customHeight="1" x14ac:dyDescent="0.2">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649999999999999" hidden="1" customHeight="1" x14ac:dyDescent="0.2">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649999999999999" hidden="1" customHeight="1" x14ac:dyDescent="0.2">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649999999999999" hidden="1" customHeight="1" x14ac:dyDescent="0.2">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649999999999999" hidden="1" customHeight="1" x14ac:dyDescent="0.2">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649999999999999" hidden="1" customHeight="1" x14ac:dyDescent="0.2">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649999999999999" hidden="1" customHeight="1" x14ac:dyDescent="0.2">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649999999999999" hidden="1" customHeight="1" x14ac:dyDescent="0.2">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649999999999999" hidden="1" customHeight="1" x14ac:dyDescent="0.2">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649999999999999" hidden="1" customHeight="1" x14ac:dyDescent="0.2">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649999999999999" hidden="1" customHeight="1" x14ac:dyDescent="0.2">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649999999999999" hidden="1" customHeight="1" x14ac:dyDescent="0.2">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649999999999999" hidden="1" customHeight="1" x14ac:dyDescent="0.2">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649999999999999" hidden="1" customHeight="1" x14ac:dyDescent="0.2">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649999999999999" hidden="1" customHeight="1" x14ac:dyDescent="0.2">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649999999999999" hidden="1" customHeight="1" x14ac:dyDescent="0.2">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649999999999999" hidden="1" customHeight="1" x14ac:dyDescent="0.2">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649999999999999" hidden="1" customHeight="1" x14ac:dyDescent="0.2">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649999999999999" hidden="1" customHeight="1" x14ac:dyDescent="0.2">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649999999999999" hidden="1" customHeight="1" x14ac:dyDescent="0.2">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649999999999999" hidden="1" customHeight="1" x14ac:dyDescent="0.2">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649999999999999" hidden="1" customHeight="1" x14ac:dyDescent="0.2">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649999999999999" hidden="1" customHeight="1" x14ac:dyDescent="0.2">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649999999999999" hidden="1" customHeight="1" x14ac:dyDescent="0.2">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649999999999999" hidden="1" customHeight="1" x14ac:dyDescent="0.2">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649999999999999" hidden="1" customHeight="1" x14ac:dyDescent="0.2">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649999999999999" hidden="1" customHeight="1" x14ac:dyDescent="0.2">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649999999999999" hidden="1" customHeight="1" x14ac:dyDescent="0.2">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649999999999999" hidden="1" customHeight="1" x14ac:dyDescent="0.2">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649999999999999" hidden="1" customHeight="1" x14ac:dyDescent="0.2">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649999999999999" hidden="1" customHeight="1" x14ac:dyDescent="0.2">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649999999999999" hidden="1" customHeight="1" x14ac:dyDescent="0.2">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649999999999999" hidden="1" customHeight="1" x14ac:dyDescent="0.2">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649999999999999" hidden="1" customHeight="1" x14ac:dyDescent="0.2">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649999999999999" hidden="1" customHeight="1" x14ac:dyDescent="0.2">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649999999999999" hidden="1" customHeight="1" x14ac:dyDescent="0.2">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649999999999999" hidden="1" customHeight="1" x14ac:dyDescent="0.2">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649999999999999" hidden="1" customHeight="1" x14ac:dyDescent="0.2">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649999999999999" hidden="1" customHeight="1" x14ac:dyDescent="0.2">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649999999999999" hidden="1" customHeight="1" x14ac:dyDescent="0.2">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649999999999999" hidden="1" customHeight="1" x14ac:dyDescent="0.2">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649999999999999" hidden="1" customHeight="1" x14ac:dyDescent="0.2">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 hidden="1" customHeight="1" x14ac:dyDescent="0.2">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649999999999999" hidden="1" customHeight="1" x14ac:dyDescent="0.2">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649999999999999" hidden="1" customHeight="1" x14ac:dyDescent="0.2">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649999999999999" hidden="1" customHeight="1" x14ac:dyDescent="0.2">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649999999999999" hidden="1" customHeight="1" x14ac:dyDescent="0.2">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649999999999999" hidden="1" customHeight="1" x14ac:dyDescent="0.2">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649999999999999" hidden="1" customHeight="1" x14ac:dyDescent="0.2">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649999999999999" hidden="1" customHeight="1" x14ac:dyDescent="0.2">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649999999999999" hidden="1" customHeight="1" x14ac:dyDescent="0.2">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649999999999999" hidden="1" customHeight="1" x14ac:dyDescent="0.2">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649999999999999" hidden="1" customHeight="1" x14ac:dyDescent="0.2">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649999999999999" hidden="1" customHeight="1" x14ac:dyDescent="0.2">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649999999999999" hidden="1" customHeight="1" x14ac:dyDescent="0.2">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649999999999999" hidden="1" customHeight="1" x14ac:dyDescent="0.2">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649999999999999" hidden="1" customHeight="1" x14ac:dyDescent="0.2">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649999999999999" hidden="1" customHeight="1" x14ac:dyDescent="0.2">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649999999999999" hidden="1" customHeight="1" x14ac:dyDescent="0.2">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649999999999999" hidden="1" customHeight="1" x14ac:dyDescent="0.2">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649999999999999" hidden="1" customHeight="1" x14ac:dyDescent="0.2">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15" hidden="1" customHeight="1" x14ac:dyDescent="0.2">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15" hidden="1" customHeight="1" x14ac:dyDescent="0.2">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15" hidden="1" customHeight="1" x14ac:dyDescent="0.2">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15" hidden="1" customHeight="1" x14ac:dyDescent="0.2">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15" hidden="1" customHeight="1" x14ac:dyDescent="0.2">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15" hidden="1" customHeight="1" x14ac:dyDescent="0.2">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15" hidden="1" customHeight="1" x14ac:dyDescent="0.2">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15" hidden="1" customHeight="1" x14ac:dyDescent="0.2">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15" hidden="1" customHeight="1" x14ac:dyDescent="0.2">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15" hidden="1" customHeight="1" x14ac:dyDescent="0.2">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15" hidden="1" customHeight="1" x14ac:dyDescent="0.2">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15" hidden="1" customHeight="1" x14ac:dyDescent="0.2">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15" hidden="1" customHeight="1" x14ac:dyDescent="0.2">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15" hidden="1" customHeight="1" x14ac:dyDescent="0.2">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15" hidden="1" customHeight="1" x14ac:dyDescent="0.2">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649999999999999" hidden="1" customHeight="1" x14ac:dyDescent="0.2">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649999999999999" hidden="1" customHeight="1" x14ac:dyDescent="0.2">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649999999999999" hidden="1" customHeight="1" x14ac:dyDescent="0.2">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599999999999994" hidden="1" customHeight="1" x14ac:dyDescent="0.2">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599999999999994" hidden="1" customHeight="1" x14ac:dyDescent="0.2">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599999999999994" hidden="1" customHeight="1" x14ac:dyDescent="0.2">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x14ac:dyDescent="0.2">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599999999999994" hidden="1" customHeight="1" x14ac:dyDescent="0.2">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599999999999994" hidden="1" customHeight="1" x14ac:dyDescent="0.2">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649999999999999" hidden="1" customHeight="1" x14ac:dyDescent="0.2">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649999999999999" hidden="1" customHeight="1" x14ac:dyDescent="0.2">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649999999999999" hidden="1" customHeight="1" x14ac:dyDescent="0.2">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15" hidden="1" customHeight="1" x14ac:dyDescent="0.2">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15" hidden="1" customHeight="1" x14ac:dyDescent="0.2">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15" hidden="1" customHeight="1" x14ac:dyDescent="0.2">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15" hidden="1" customHeight="1" x14ac:dyDescent="0.2">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15" hidden="1" customHeight="1" x14ac:dyDescent="0.2">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15" hidden="1" customHeight="1" x14ac:dyDescent="0.2">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15" hidden="1" customHeight="1" x14ac:dyDescent="0.2">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15" hidden="1" customHeight="1" x14ac:dyDescent="0.2">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15" hidden="1" customHeight="1" x14ac:dyDescent="0.2">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899999999999999" hidden="1" customHeight="1" x14ac:dyDescent="0.2">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649999999999999" hidden="1" customHeight="1" x14ac:dyDescent="0.2">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649999999999999" hidden="1" customHeight="1" x14ac:dyDescent="0.2">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649999999999999" hidden="1" customHeight="1" x14ac:dyDescent="0.2">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649999999999999" hidden="1" customHeight="1" x14ac:dyDescent="0.2">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649999999999999" hidden="1" customHeight="1" x14ac:dyDescent="0.2">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649999999999999" hidden="1" customHeight="1" x14ac:dyDescent="0.2">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649999999999999" hidden="1" customHeight="1" x14ac:dyDescent="0.2">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649999999999999" hidden="1" customHeight="1" x14ac:dyDescent="0.2">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649999999999999" hidden="1" customHeight="1" x14ac:dyDescent="0.2">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649999999999999" hidden="1" customHeight="1" x14ac:dyDescent="0.2">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649999999999999" hidden="1" customHeight="1" x14ac:dyDescent="0.2">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649999999999999" hidden="1" customHeight="1" x14ac:dyDescent="0.2">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649999999999999" hidden="1" customHeight="1" x14ac:dyDescent="0.2">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649999999999999" hidden="1" customHeight="1" x14ac:dyDescent="0.2">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649999999999999" hidden="1" customHeight="1" x14ac:dyDescent="0.2">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649999999999999" hidden="1" customHeight="1" x14ac:dyDescent="0.2">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649999999999999" hidden="1" customHeight="1" x14ac:dyDescent="0.2">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649999999999999" hidden="1" customHeight="1" x14ac:dyDescent="0.2">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649999999999999" hidden="1" customHeight="1" x14ac:dyDescent="0.2">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649999999999999" hidden="1" customHeight="1" x14ac:dyDescent="0.2">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649999999999999" hidden="1" customHeight="1" x14ac:dyDescent="0.2">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649999999999999" hidden="1" customHeight="1" x14ac:dyDescent="0.2">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649999999999999" hidden="1" customHeight="1" x14ac:dyDescent="0.2">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649999999999999" hidden="1" customHeight="1" x14ac:dyDescent="0.2">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649999999999999" hidden="1" customHeight="1" x14ac:dyDescent="0.2">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649999999999999" hidden="1" customHeight="1" x14ac:dyDescent="0.2">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649999999999999" hidden="1" customHeight="1" x14ac:dyDescent="0.2">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649999999999999" hidden="1" customHeight="1" x14ac:dyDescent="0.2">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649999999999999" hidden="1" customHeight="1" x14ac:dyDescent="0.2">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649999999999999" hidden="1" customHeight="1" x14ac:dyDescent="0.2">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649999999999999" hidden="1" customHeight="1" x14ac:dyDescent="0.2">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649999999999999" hidden="1" customHeight="1" x14ac:dyDescent="0.2">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649999999999999" hidden="1" customHeight="1" x14ac:dyDescent="0.2">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649999999999999" hidden="1" customHeight="1" x14ac:dyDescent="0.2">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649999999999999" hidden="1" customHeight="1" x14ac:dyDescent="0.2">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649999999999999" hidden="1" customHeight="1" x14ac:dyDescent="0.2">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649999999999999" hidden="1" customHeight="1" x14ac:dyDescent="0.2">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649999999999999" hidden="1" customHeight="1" x14ac:dyDescent="0.2">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649999999999999" hidden="1" customHeight="1" x14ac:dyDescent="0.2">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649999999999999" hidden="1" customHeight="1" x14ac:dyDescent="0.2">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649999999999999" hidden="1" customHeight="1" x14ac:dyDescent="0.2">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649999999999999" hidden="1" customHeight="1" x14ac:dyDescent="0.2">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649999999999999" hidden="1" customHeight="1" x14ac:dyDescent="0.2">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649999999999999" hidden="1" customHeight="1" x14ac:dyDescent="0.2">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649999999999999" hidden="1" customHeight="1" x14ac:dyDescent="0.2">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649999999999999" hidden="1" customHeight="1" x14ac:dyDescent="0.25">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649999999999999" hidden="1" customHeight="1" x14ac:dyDescent="0.25">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649999999999999" hidden="1" customHeight="1" x14ac:dyDescent="0.25">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649999999999999" hidden="1" customHeight="1" x14ac:dyDescent="0.25">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649999999999999" hidden="1" customHeight="1" x14ac:dyDescent="0.25">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649999999999999" hidden="1" customHeight="1" x14ac:dyDescent="0.25">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649999999999999" hidden="1" customHeight="1" x14ac:dyDescent="0.2">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649999999999999" hidden="1" customHeight="1" x14ac:dyDescent="0.2">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649999999999999" hidden="1" customHeight="1" x14ac:dyDescent="0.2">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649999999999999" hidden="1" customHeight="1" x14ac:dyDescent="0.2">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649999999999999" hidden="1" customHeight="1" x14ac:dyDescent="0.2">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649999999999999" hidden="1" customHeight="1" x14ac:dyDescent="0.2">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649999999999999" hidden="1" customHeight="1" x14ac:dyDescent="0.2">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649999999999999" hidden="1" customHeight="1" x14ac:dyDescent="0.2">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649999999999999" hidden="1" customHeight="1" x14ac:dyDescent="0.2">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649999999999999" hidden="1" customHeight="1" x14ac:dyDescent="0.25">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649999999999999" hidden="1" customHeight="1" x14ac:dyDescent="0.25">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649999999999999" hidden="1" customHeight="1" x14ac:dyDescent="0.25">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649999999999999" hidden="1" customHeight="1" x14ac:dyDescent="0.25">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649999999999999" hidden="1" customHeight="1" x14ac:dyDescent="0.25">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649999999999999" hidden="1" customHeight="1" x14ac:dyDescent="0.25">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649999999999999" hidden="1" customHeight="1" x14ac:dyDescent="0.2">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649999999999999" hidden="1" customHeight="1" x14ac:dyDescent="0.2">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649999999999999" hidden="1" customHeight="1" x14ac:dyDescent="0.2">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649999999999999" hidden="1" customHeight="1" x14ac:dyDescent="0.2">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649999999999999" hidden="1" customHeight="1" x14ac:dyDescent="0.2">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649999999999999" hidden="1" customHeight="1" x14ac:dyDescent="0.2">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649999999999999" hidden="1" customHeight="1" x14ac:dyDescent="0.2">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649999999999999" hidden="1" customHeight="1" x14ac:dyDescent="0.2">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649999999999999" hidden="1" customHeight="1" x14ac:dyDescent="0.2">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649999999999999" hidden="1" customHeight="1" x14ac:dyDescent="0.2">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649999999999999" hidden="1" customHeight="1" x14ac:dyDescent="0.2">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649999999999999" hidden="1" customHeight="1" x14ac:dyDescent="0.2">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649999999999999" hidden="1" customHeight="1" x14ac:dyDescent="0.2">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649999999999999" hidden="1" customHeight="1" x14ac:dyDescent="0.2">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649999999999999" hidden="1" customHeight="1" x14ac:dyDescent="0.2">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649999999999999" hidden="1" customHeight="1" x14ac:dyDescent="0.2">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649999999999999" hidden="1" customHeight="1" x14ac:dyDescent="0.2">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649999999999999" hidden="1" customHeight="1" x14ac:dyDescent="0.2">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649999999999999" hidden="1" customHeight="1" x14ac:dyDescent="0.2">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649999999999999" hidden="1" customHeight="1" x14ac:dyDescent="0.2">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649999999999999" hidden="1" customHeight="1" x14ac:dyDescent="0.2">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649999999999999" hidden="1" customHeight="1" x14ac:dyDescent="0.2">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649999999999999" hidden="1" customHeight="1" x14ac:dyDescent="0.2">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649999999999999" hidden="1" customHeight="1" x14ac:dyDescent="0.2">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649999999999999" hidden="1" customHeight="1" x14ac:dyDescent="0.2">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649999999999999" hidden="1" customHeight="1" x14ac:dyDescent="0.2">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649999999999999" hidden="1" customHeight="1" x14ac:dyDescent="0.2">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649999999999999" hidden="1" customHeight="1" x14ac:dyDescent="0.2">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649999999999999" hidden="1" customHeight="1" x14ac:dyDescent="0.2">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649999999999999" hidden="1" customHeight="1" x14ac:dyDescent="0.2">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65" hidden="1" customHeight="1" x14ac:dyDescent="0.2">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649999999999999" hidden="1" customHeight="1" x14ac:dyDescent="0.2">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649999999999999" hidden="1" customHeight="1" x14ac:dyDescent="0.2">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649999999999999" hidden="1" customHeight="1" x14ac:dyDescent="0.2">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649999999999999" hidden="1" customHeight="1" x14ac:dyDescent="0.2">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649999999999999" hidden="1" customHeight="1" x14ac:dyDescent="0.2">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649999999999999" hidden="1" customHeight="1" x14ac:dyDescent="0.2">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649999999999999" hidden="1" customHeight="1" x14ac:dyDescent="0.2">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649999999999999" hidden="1" customHeight="1" x14ac:dyDescent="0.2">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649999999999999" hidden="1" customHeight="1" x14ac:dyDescent="0.2">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649999999999999" hidden="1" customHeight="1" x14ac:dyDescent="0.2">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649999999999999" hidden="1" customHeight="1" x14ac:dyDescent="0.2">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649999999999999" hidden="1" customHeight="1" x14ac:dyDescent="0.2">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649999999999999" hidden="1" customHeight="1" x14ac:dyDescent="0.2">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649999999999999" hidden="1" customHeight="1" x14ac:dyDescent="0.2">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649999999999999" hidden="1" customHeight="1" x14ac:dyDescent="0.2">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649999999999999" hidden="1" customHeight="1" x14ac:dyDescent="0.2">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649999999999999" hidden="1" customHeight="1" x14ac:dyDescent="0.2">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649999999999999" hidden="1" customHeight="1" x14ac:dyDescent="0.2">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649999999999999" hidden="1" customHeight="1" x14ac:dyDescent="0.2">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649999999999999" hidden="1" customHeight="1" x14ac:dyDescent="0.2">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649999999999999" hidden="1" customHeight="1" x14ac:dyDescent="0.2">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649999999999999" hidden="1" customHeight="1" x14ac:dyDescent="0.2">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649999999999999" hidden="1" customHeight="1" x14ac:dyDescent="0.2">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649999999999999" hidden="1" customHeight="1" x14ac:dyDescent="0.2">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649999999999999" hidden="1" customHeight="1" x14ac:dyDescent="0.2">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649999999999999" hidden="1" customHeight="1" x14ac:dyDescent="0.2">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649999999999999" hidden="1" customHeight="1" x14ac:dyDescent="0.2">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x14ac:dyDescent="0.2">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599999999999994" hidden="1" customHeight="1" x14ac:dyDescent="0.2">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599999999999994" hidden="1" customHeight="1" x14ac:dyDescent="0.2">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x14ac:dyDescent="0.2">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599999999999994" hidden="1" customHeight="1" x14ac:dyDescent="0.2">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599999999999994" hidden="1" customHeight="1" x14ac:dyDescent="0.2">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x14ac:dyDescent="0.2">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599999999999994" hidden="1" customHeight="1" x14ac:dyDescent="0.2">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599999999999994" hidden="1" customHeight="1" x14ac:dyDescent="0.2">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649999999999999" hidden="1" customHeight="1" x14ac:dyDescent="0.2">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649999999999999" hidden="1" customHeight="1" x14ac:dyDescent="0.2">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649999999999999" hidden="1" customHeight="1" x14ac:dyDescent="0.2">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649999999999999" hidden="1" customHeight="1" x14ac:dyDescent="0.2">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649999999999999" hidden="1" customHeight="1" x14ac:dyDescent="0.2">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649999999999999" hidden="1" customHeight="1" x14ac:dyDescent="0.2">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649999999999999" hidden="1" customHeight="1" x14ac:dyDescent="0.2">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649999999999999" hidden="1" customHeight="1" x14ac:dyDescent="0.2">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649999999999999" hidden="1" customHeight="1" x14ac:dyDescent="0.2">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x14ac:dyDescent="0.2">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649999999999999" hidden="1" customHeight="1" x14ac:dyDescent="0.2">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649999999999999" hidden="1" customHeight="1" x14ac:dyDescent="0.2">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649999999999999" hidden="1" customHeight="1" x14ac:dyDescent="0.2">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649999999999999" hidden="1" customHeight="1" x14ac:dyDescent="0.2">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649999999999999" hidden="1" customHeight="1" x14ac:dyDescent="0.2">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649999999999999" hidden="1" customHeight="1" x14ac:dyDescent="0.2">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649999999999999" hidden="1" customHeight="1" x14ac:dyDescent="0.2">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649999999999999" hidden="1" customHeight="1" x14ac:dyDescent="0.2">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649999999999999" hidden="1" customHeight="1" x14ac:dyDescent="0.2">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649999999999999" hidden="1" customHeight="1" x14ac:dyDescent="0.2">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649999999999999" hidden="1" customHeight="1" x14ac:dyDescent="0.2">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649999999999999" hidden="1" customHeight="1" x14ac:dyDescent="0.2">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649999999999999" hidden="1" customHeight="1" x14ac:dyDescent="0.2">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649999999999999" hidden="1" customHeight="1" x14ac:dyDescent="0.2">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649999999999999" hidden="1" customHeight="1" x14ac:dyDescent="0.2">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5" hidden="1" customHeight="1" x14ac:dyDescent="0.2">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5" hidden="1" customHeight="1" x14ac:dyDescent="0.2">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5" hidden="1" customHeight="1" x14ac:dyDescent="0.2">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15" hidden="1" customHeight="1" x14ac:dyDescent="0.2">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15" hidden="1" customHeight="1" x14ac:dyDescent="0.2">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15" hidden="1" customHeight="1" x14ac:dyDescent="0.2">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649999999999999" hidden="1" customHeight="1" x14ac:dyDescent="0.2">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649999999999999" hidden="1" customHeight="1" x14ac:dyDescent="0.2">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649999999999999" hidden="1" customHeight="1" x14ac:dyDescent="0.2">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649999999999999" hidden="1" customHeight="1" x14ac:dyDescent="0.2">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649999999999999" hidden="1" customHeight="1" x14ac:dyDescent="0.2">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649999999999999" hidden="1" customHeight="1" x14ac:dyDescent="0.2">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649999999999999" hidden="1" customHeight="1" x14ac:dyDescent="0.2">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649999999999999" hidden="1" customHeight="1" x14ac:dyDescent="0.2">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649999999999999" hidden="1" customHeight="1" x14ac:dyDescent="0.2">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649999999999999" hidden="1" customHeight="1" x14ac:dyDescent="0.2">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649999999999999" hidden="1" customHeight="1" x14ac:dyDescent="0.2">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649999999999999" hidden="1" customHeight="1" x14ac:dyDescent="0.2">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649999999999999" hidden="1" customHeight="1" x14ac:dyDescent="0.2">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649999999999999" hidden="1" customHeight="1" x14ac:dyDescent="0.2">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649999999999999" hidden="1" customHeight="1" x14ac:dyDescent="0.2">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649999999999999" hidden="1" customHeight="1" x14ac:dyDescent="0.2">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649999999999999" hidden="1" customHeight="1" x14ac:dyDescent="0.2">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649999999999999" hidden="1" customHeight="1" x14ac:dyDescent="0.2">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649999999999999" hidden="1" customHeight="1" x14ac:dyDescent="0.2">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649999999999999" hidden="1" customHeight="1" x14ac:dyDescent="0.2">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649999999999999" hidden="1" customHeight="1" x14ac:dyDescent="0.2">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649999999999999" hidden="1" customHeight="1" x14ac:dyDescent="0.2">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x14ac:dyDescent="0.2">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649999999999999" hidden="1" customHeight="1" x14ac:dyDescent="0.2">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649999999999999" hidden="1" customHeight="1" x14ac:dyDescent="0.2">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649999999999999" hidden="1" customHeight="1" x14ac:dyDescent="0.2">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649999999999999" hidden="1" customHeight="1" x14ac:dyDescent="0.2">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649999999999999" hidden="1" customHeight="1" x14ac:dyDescent="0.2">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649999999999999" hidden="1" customHeight="1" x14ac:dyDescent="0.2">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649999999999999" hidden="1" customHeight="1" x14ac:dyDescent="0.2">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649999999999999" hidden="1" customHeight="1" x14ac:dyDescent="0.2">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649999999999999" hidden="1" customHeight="1" x14ac:dyDescent="0.2">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649999999999999" hidden="1" customHeight="1" x14ac:dyDescent="0.2">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649999999999999" hidden="1" customHeight="1" x14ac:dyDescent="0.2">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649999999999999" hidden="1" customHeight="1" x14ac:dyDescent="0.2">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649999999999999" hidden="1" customHeight="1" x14ac:dyDescent="0.2">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649999999999999" hidden="1" customHeight="1" x14ac:dyDescent="0.2">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649999999999999" hidden="1" customHeight="1" x14ac:dyDescent="0.2">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649999999999999" hidden="1" customHeight="1" x14ac:dyDescent="0.2">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649999999999999" hidden="1" customHeight="1" x14ac:dyDescent="0.2">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649999999999999" hidden="1" customHeight="1" x14ac:dyDescent="0.2">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649999999999999" hidden="1" customHeight="1" x14ac:dyDescent="0.2">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649999999999999" hidden="1" customHeight="1" x14ac:dyDescent="0.2">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649999999999999" hidden="1" customHeight="1" x14ac:dyDescent="0.2">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649999999999999" hidden="1" customHeight="1" x14ac:dyDescent="0.2">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649999999999999" hidden="1" customHeight="1" x14ac:dyDescent="0.2">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649999999999999" hidden="1" customHeight="1" x14ac:dyDescent="0.2">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649999999999999" hidden="1" customHeight="1" x14ac:dyDescent="0.2">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649999999999999" hidden="1" customHeight="1" x14ac:dyDescent="0.2">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649999999999999" hidden="1" customHeight="1" x14ac:dyDescent="0.2">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649999999999999" hidden="1" customHeight="1" x14ac:dyDescent="0.2">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649999999999999" hidden="1" customHeight="1" x14ac:dyDescent="0.2">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649999999999999" hidden="1" customHeight="1" x14ac:dyDescent="0.2">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649999999999999" hidden="1" customHeight="1" x14ac:dyDescent="0.2">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649999999999999" hidden="1" customHeight="1" x14ac:dyDescent="0.2">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649999999999999" hidden="1" customHeight="1" x14ac:dyDescent="0.2">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649999999999999" hidden="1" customHeight="1" x14ac:dyDescent="0.2">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649999999999999" hidden="1" customHeight="1" x14ac:dyDescent="0.2">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649999999999999" hidden="1" customHeight="1" x14ac:dyDescent="0.2">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649999999999999" hidden="1" customHeight="1" x14ac:dyDescent="0.2">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649999999999999" hidden="1" customHeight="1" x14ac:dyDescent="0.2">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649999999999999" hidden="1" customHeight="1" x14ac:dyDescent="0.2">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649999999999999" hidden="1" customHeight="1" x14ac:dyDescent="0.2">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x14ac:dyDescent="0.2">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599999999999994" hidden="1" customHeight="1" x14ac:dyDescent="0.2">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649999999999999" hidden="1" customHeight="1" x14ac:dyDescent="0.2">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649999999999999" hidden="1" customHeight="1" x14ac:dyDescent="0.2">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649999999999999" hidden="1" customHeight="1" x14ac:dyDescent="0.2">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649999999999999" hidden="1" customHeight="1" x14ac:dyDescent="0.2">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649999999999999" hidden="1" customHeight="1" x14ac:dyDescent="0.2">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649999999999999" hidden="1" customHeight="1" x14ac:dyDescent="0.2">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649999999999999" hidden="1" customHeight="1" x14ac:dyDescent="0.2">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649999999999999" hidden="1" customHeight="1" x14ac:dyDescent="0.2">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649999999999999" hidden="1" customHeight="1" x14ac:dyDescent="0.2">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649999999999999" hidden="1" customHeight="1" x14ac:dyDescent="0.2">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649999999999999" hidden="1" customHeight="1" x14ac:dyDescent="0.2">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649999999999999" hidden="1" customHeight="1" x14ac:dyDescent="0.2">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649999999999999" hidden="1" customHeight="1" x14ac:dyDescent="0.2">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649999999999999" hidden="1" customHeight="1" x14ac:dyDescent="0.2">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649999999999999" hidden="1" customHeight="1" x14ac:dyDescent="0.2">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649999999999999" hidden="1" customHeight="1" x14ac:dyDescent="0.2">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649999999999999" hidden="1" customHeight="1" x14ac:dyDescent="0.2">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649999999999999" hidden="1" customHeight="1" x14ac:dyDescent="0.2">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649999999999999" hidden="1" customHeight="1" x14ac:dyDescent="0.2">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649999999999999" hidden="1" customHeight="1" x14ac:dyDescent="0.2">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649999999999999" hidden="1" customHeight="1" x14ac:dyDescent="0.2">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649999999999999" hidden="1" customHeight="1" x14ac:dyDescent="0.2">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649999999999999" hidden="1" customHeight="1" x14ac:dyDescent="0.2">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649999999999999" hidden="1" customHeight="1" x14ac:dyDescent="0.2">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649999999999999" hidden="1" customHeight="1" x14ac:dyDescent="0.2">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649999999999999" hidden="1" customHeight="1" x14ac:dyDescent="0.2">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649999999999999" hidden="1" customHeight="1" x14ac:dyDescent="0.2">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649999999999999" hidden="1" customHeight="1" x14ac:dyDescent="0.2">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649999999999999" hidden="1" customHeight="1" x14ac:dyDescent="0.2">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649999999999999" hidden="1" customHeight="1" x14ac:dyDescent="0.2">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649999999999999" hidden="1" customHeight="1" x14ac:dyDescent="0.2">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649999999999999" hidden="1" customHeight="1" x14ac:dyDescent="0.2">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649999999999999" hidden="1" customHeight="1" x14ac:dyDescent="0.2">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649999999999999" hidden="1" customHeight="1" x14ac:dyDescent="0.2">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649999999999999" hidden="1" customHeight="1" x14ac:dyDescent="0.2">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649999999999999" hidden="1" customHeight="1" x14ac:dyDescent="0.2">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x14ac:dyDescent="0.2">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649999999999999" hidden="1" customHeight="1" x14ac:dyDescent="0.2">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x14ac:dyDescent="0.2">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649999999999999" hidden="1" customHeight="1" x14ac:dyDescent="0.2">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649999999999999" hidden="1" customHeight="1" x14ac:dyDescent="0.2">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649999999999999" hidden="1" customHeight="1" x14ac:dyDescent="0.2">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649999999999999" hidden="1" customHeight="1" x14ac:dyDescent="0.2">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649999999999999" hidden="1" customHeight="1" x14ac:dyDescent="0.2">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649999999999999" hidden="1" customHeight="1" x14ac:dyDescent="0.2">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x14ac:dyDescent="0.2">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649999999999999" hidden="1" customHeight="1" x14ac:dyDescent="0.2">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x14ac:dyDescent="0.2">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649999999999999" hidden="1" customHeight="1" x14ac:dyDescent="0.2">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649999999999999" hidden="1" customHeight="1" x14ac:dyDescent="0.2">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649999999999999" hidden="1" customHeight="1" x14ac:dyDescent="0.2">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649999999999999" hidden="1" customHeight="1" x14ac:dyDescent="0.2">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649999999999999" hidden="1" customHeight="1" x14ac:dyDescent="0.2">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649999999999999" hidden="1" customHeight="1" x14ac:dyDescent="0.2">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649999999999999" hidden="1" customHeight="1" x14ac:dyDescent="0.2">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649999999999999" hidden="1" customHeight="1" x14ac:dyDescent="0.2">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649999999999999" hidden="1" customHeight="1" x14ac:dyDescent="0.2">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649999999999999" hidden="1" customHeight="1" x14ac:dyDescent="0.2">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649999999999999" hidden="1" customHeight="1" x14ac:dyDescent="0.2">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x14ac:dyDescent="0.2">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649999999999999" hidden="1" customHeight="1" x14ac:dyDescent="0.2">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x14ac:dyDescent="0.2">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649999999999999" hidden="1" customHeight="1" x14ac:dyDescent="0.2">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x14ac:dyDescent="0.2">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649999999999999" hidden="1" customHeight="1" x14ac:dyDescent="0.2">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15" hidden="1" customHeight="1" x14ac:dyDescent="0.2">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649999999999999" hidden="1" customHeight="1" x14ac:dyDescent="0.2">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649999999999999" hidden="1" customHeight="1" x14ac:dyDescent="0.2">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649999999999999" hidden="1" customHeight="1" x14ac:dyDescent="0.2">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649999999999999" hidden="1" customHeight="1" x14ac:dyDescent="0.2">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649999999999999" hidden="1" customHeight="1" x14ac:dyDescent="0.2">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649999999999999" hidden="1" customHeight="1" x14ac:dyDescent="0.2">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649999999999999" hidden="1" customHeight="1" x14ac:dyDescent="0.2">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649999999999999" hidden="1" customHeight="1" x14ac:dyDescent="0.2">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649999999999999" hidden="1" customHeight="1" x14ac:dyDescent="0.2">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649999999999999" hidden="1" customHeight="1" x14ac:dyDescent="0.2">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649999999999999" hidden="1" customHeight="1" x14ac:dyDescent="0.2">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649999999999999" hidden="1" customHeight="1" x14ac:dyDescent="0.2">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649999999999999" hidden="1" customHeight="1" x14ac:dyDescent="0.2">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649999999999999" hidden="1" customHeight="1" x14ac:dyDescent="0.2">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649999999999999" hidden="1" customHeight="1" x14ac:dyDescent="0.2">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649999999999999" hidden="1" customHeight="1" x14ac:dyDescent="0.2">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649999999999999" hidden="1" customHeight="1" x14ac:dyDescent="0.2">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649999999999999" hidden="1" customHeight="1" x14ac:dyDescent="0.2">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649999999999999" hidden="1" customHeight="1" x14ac:dyDescent="0.2">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649999999999999" hidden="1" customHeight="1" x14ac:dyDescent="0.2">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649999999999999" hidden="1" customHeight="1" x14ac:dyDescent="0.2">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649999999999999" hidden="1" customHeight="1" x14ac:dyDescent="0.2">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649999999999999" hidden="1" customHeight="1" x14ac:dyDescent="0.2">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649999999999999" hidden="1" customHeight="1" x14ac:dyDescent="0.2">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649999999999999" hidden="1" customHeight="1" x14ac:dyDescent="0.2">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649999999999999" hidden="1" customHeight="1" x14ac:dyDescent="0.2">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649999999999999" hidden="1" customHeight="1" x14ac:dyDescent="0.2">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649999999999999" hidden="1" customHeight="1" x14ac:dyDescent="0.2">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649999999999999" hidden="1" customHeight="1" x14ac:dyDescent="0.2">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649999999999999" hidden="1" customHeight="1" x14ac:dyDescent="0.2">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649999999999999" hidden="1" customHeight="1" x14ac:dyDescent="0.2">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649999999999999" hidden="1" customHeight="1" x14ac:dyDescent="0.2">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649999999999999" hidden="1" customHeight="1" x14ac:dyDescent="0.2">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649999999999999" hidden="1" customHeight="1" x14ac:dyDescent="0.2">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649999999999999" hidden="1" customHeight="1" x14ac:dyDescent="0.2">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649999999999999" hidden="1" customHeight="1" x14ac:dyDescent="0.2">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649999999999999" hidden="1" customHeight="1" x14ac:dyDescent="0.2">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649999999999999" hidden="1" customHeight="1" x14ac:dyDescent="0.2">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649999999999999" hidden="1" customHeight="1" x14ac:dyDescent="0.2">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649999999999999" hidden="1" customHeight="1" x14ac:dyDescent="0.2">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649999999999999" hidden="1" customHeight="1" x14ac:dyDescent="0.2">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649999999999999" hidden="1" customHeight="1" x14ac:dyDescent="0.2">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649999999999999" hidden="1" customHeight="1" x14ac:dyDescent="0.2">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649999999999999" hidden="1" customHeight="1" x14ac:dyDescent="0.2">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649999999999999" hidden="1" customHeight="1" x14ac:dyDescent="0.2">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649999999999999" hidden="1" customHeight="1" x14ac:dyDescent="0.2">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649999999999999" hidden="1" customHeight="1" x14ac:dyDescent="0.2">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649999999999999" hidden="1" customHeight="1" x14ac:dyDescent="0.2">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649999999999999" hidden="1" customHeight="1" x14ac:dyDescent="0.2">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649999999999999" hidden="1" customHeight="1" x14ac:dyDescent="0.2">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649999999999999" hidden="1" customHeight="1" x14ac:dyDescent="0.2">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649999999999999" hidden="1" customHeight="1" x14ac:dyDescent="0.2">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649999999999999" hidden="1" customHeight="1" x14ac:dyDescent="0.2">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649999999999999" hidden="1" customHeight="1" x14ac:dyDescent="0.2">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649999999999999" hidden="1" customHeight="1" x14ac:dyDescent="0.2">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649999999999999" hidden="1" customHeight="1" x14ac:dyDescent="0.2">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649999999999999" hidden="1" customHeight="1" x14ac:dyDescent="0.2">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649999999999999" hidden="1" customHeight="1" x14ac:dyDescent="0.2">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649999999999999" hidden="1" customHeight="1" x14ac:dyDescent="0.2">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649999999999999" hidden="1" customHeight="1" x14ac:dyDescent="0.2">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649999999999999" hidden="1" customHeight="1" x14ac:dyDescent="0.2">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649999999999999" hidden="1" customHeight="1" x14ac:dyDescent="0.2">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649999999999999" hidden="1" customHeight="1" x14ac:dyDescent="0.2">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649999999999999" hidden="1" customHeight="1" x14ac:dyDescent="0.2">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649999999999999" hidden="1" customHeight="1" x14ac:dyDescent="0.2">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649999999999999" hidden="1" customHeight="1" x14ac:dyDescent="0.2">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649999999999999" hidden="1" customHeight="1" x14ac:dyDescent="0.2">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649999999999999" hidden="1" customHeight="1" x14ac:dyDescent="0.2">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649999999999999" hidden="1" customHeight="1" x14ac:dyDescent="0.2">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649999999999999" hidden="1" customHeight="1" x14ac:dyDescent="0.2">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649999999999999" hidden="1" customHeight="1" x14ac:dyDescent="0.2">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649999999999999" hidden="1" customHeight="1" x14ac:dyDescent="0.2">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649999999999999" hidden="1" customHeight="1" x14ac:dyDescent="0.2">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649999999999999" hidden="1" customHeight="1" x14ac:dyDescent="0.2">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649999999999999" hidden="1" customHeight="1" x14ac:dyDescent="0.2">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649999999999999" hidden="1" customHeight="1" x14ac:dyDescent="0.2">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649999999999999" hidden="1" customHeight="1" x14ac:dyDescent="0.2">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649999999999999" hidden="1" customHeight="1" x14ac:dyDescent="0.2">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649999999999999" hidden="1" customHeight="1" x14ac:dyDescent="0.2">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649999999999999" hidden="1" customHeight="1" x14ac:dyDescent="0.2">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649999999999999" hidden="1" customHeight="1" x14ac:dyDescent="0.2">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649999999999999" hidden="1" customHeight="1" x14ac:dyDescent="0.2">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649999999999999" hidden="1" customHeight="1" x14ac:dyDescent="0.2">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649999999999999" hidden="1" customHeight="1" x14ac:dyDescent="0.2">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649999999999999" hidden="1" customHeight="1" x14ac:dyDescent="0.2">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649999999999999" hidden="1" customHeight="1" x14ac:dyDescent="0.2">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649999999999999" hidden="1" customHeight="1" x14ac:dyDescent="0.2">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649999999999999" hidden="1" customHeight="1" x14ac:dyDescent="0.2">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649999999999999" hidden="1" customHeight="1" x14ac:dyDescent="0.2">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649999999999999" hidden="1" customHeight="1" x14ac:dyDescent="0.2">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649999999999999" hidden="1" customHeight="1" x14ac:dyDescent="0.2">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649999999999999" hidden="1" customHeight="1" x14ac:dyDescent="0.2">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649999999999999" hidden="1" customHeight="1" x14ac:dyDescent="0.2">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649999999999999" hidden="1" customHeight="1" x14ac:dyDescent="0.2">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649999999999999" hidden="1" customHeight="1" x14ac:dyDescent="0.2">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649999999999999" hidden="1" customHeight="1" x14ac:dyDescent="0.2">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649999999999999" hidden="1" customHeight="1" x14ac:dyDescent="0.2">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649999999999999" hidden="1" customHeight="1" x14ac:dyDescent="0.2">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649999999999999" hidden="1" customHeight="1" x14ac:dyDescent="0.2">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649999999999999" hidden="1" customHeight="1" x14ac:dyDescent="0.2">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649999999999999" hidden="1" customHeight="1" x14ac:dyDescent="0.2">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649999999999999" hidden="1" customHeight="1" x14ac:dyDescent="0.2">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649999999999999" hidden="1" customHeight="1" x14ac:dyDescent="0.2">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649999999999999" hidden="1" customHeight="1" x14ac:dyDescent="0.2">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649999999999999" hidden="1" customHeight="1" x14ac:dyDescent="0.2">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649999999999999" hidden="1" customHeight="1" x14ac:dyDescent="0.2">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649999999999999" hidden="1" customHeight="1" x14ac:dyDescent="0.2">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649999999999999" hidden="1" customHeight="1" x14ac:dyDescent="0.2">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649999999999999" hidden="1" customHeight="1" x14ac:dyDescent="0.2">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649999999999999" hidden="1" customHeight="1" x14ac:dyDescent="0.2">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649999999999999" hidden="1" customHeight="1" x14ac:dyDescent="0.2">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649999999999999" hidden="1" customHeight="1" x14ac:dyDescent="0.2">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649999999999999" hidden="1" customHeight="1" x14ac:dyDescent="0.2">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649999999999999" hidden="1" customHeight="1" x14ac:dyDescent="0.2">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649999999999999" hidden="1" customHeight="1" x14ac:dyDescent="0.2">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649999999999999" hidden="1" customHeight="1" x14ac:dyDescent="0.2">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649999999999999" hidden="1" customHeight="1" x14ac:dyDescent="0.2">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649999999999999" hidden="1" customHeight="1" x14ac:dyDescent="0.2">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649999999999999" hidden="1" customHeight="1" x14ac:dyDescent="0.2">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649999999999999" hidden="1" customHeight="1" x14ac:dyDescent="0.2">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649999999999999" hidden="1" customHeight="1" x14ac:dyDescent="0.2">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649999999999999" hidden="1" customHeight="1" x14ac:dyDescent="0.2">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649999999999999" hidden="1" customHeight="1" x14ac:dyDescent="0.2">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649999999999999" hidden="1" customHeight="1" x14ac:dyDescent="0.2">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649999999999999" hidden="1" customHeight="1" x14ac:dyDescent="0.2">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649999999999999" hidden="1" customHeight="1" x14ac:dyDescent="0.2">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649999999999999" hidden="1" customHeight="1" x14ac:dyDescent="0.2">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649999999999999" hidden="1" customHeight="1" x14ac:dyDescent="0.2">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649999999999999" hidden="1" customHeight="1" x14ac:dyDescent="0.2">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649999999999999" hidden="1" customHeight="1" x14ac:dyDescent="0.2">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649999999999999" hidden="1" customHeight="1" x14ac:dyDescent="0.2">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649999999999999" hidden="1" customHeight="1" x14ac:dyDescent="0.2">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649999999999999" hidden="1" customHeight="1" x14ac:dyDescent="0.2">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649999999999999" hidden="1" customHeight="1" x14ac:dyDescent="0.2">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x14ac:dyDescent="0.2">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x14ac:dyDescent="0.2">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649999999999999" hidden="1" customHeight="1" x14ac:dyDescent="0.2">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649999999999999" hidden="1" customHeight="1" x14ac:dyDescent="0.2">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649999999999999" hidden="1" customHeight="1" x14ac:dyDescent="0.2">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649999999999999" hidden="1" customHeight="1" x14ac:dyDescent="0.2">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649999999999999" hidden="1" customHeight="1" x14ac:dyDescent="0.2">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649999999999999" hidden="1" customHeight="1" x14ac:dyDescent="0.2">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649999999999999" hidden="1" customHeight="1" x14ac:dyDescent="0.2">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649999999999999" hidden="1" customHeight="1" x14ac:dyDescent="0.2">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649999999999999" hidden="1" customHeight="1" x14ac:dyDescent="0.2">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649999999999999" hidden="1" customHeight="1" x14ac:dyDescent="0.2">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649999999999999" hidden="1" customHeight="1" x14ac:dyDescent="0.2">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649999999999999" hidden="1" customHeight="1" x14ac:dyDescent="0.2">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649999999999999" hidden="1" customHeight="1" x14ac:dyDescent="0.2">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649999999999999" hidden="1" customHeight="1" x14ac:dyDescent="0.2">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649999999999999" hidden="1" customHeight="1" x14ac:dyDescent="0.2">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649999999999999" hidden="1" customHeight="1" x14ac:dyDescent="0.2">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649999999999999" hidden="1" customHeight="1" x14ac:dyDescent="0.2">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649999999999999" hidden="1" customHeight="1" x14ac:dyDescent="0.2">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649999999999999" hidden="1" customHeight="1" x14ac:dyDescent="0.2">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649999999999999" hidden="1" customHeight="1" x14ac:dyDescent="0.2">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649999999999999" hidden="1" customHeight="1" x14ac:dyDescent="0.2">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649999999999999" hidden="1" customHeight="1" x14ac:dyDescent="0.2">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649999999999999" hidden="1" customHeight="1" x14ac:dyDescent="0.2">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649999999999999" hidden="1" customHeight="1" x14ac:dyDescent="0.2">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649999999999999" hidden="1" customHeight="1" x14ac:dyDescent="0.2">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649999999999999" hidden="1" customHeight="1" x14ac:dyDescent="0.2">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649999999999999" hidden="1" customHeight="1" x14ac:dyDescent="0.2">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649999999999999" hidden="1" customHeight="1" x14ac:dyDescent="0.2">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649999999999999" hidden="1" customHeight="1" x14ac:dyDescent="0.2">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649999999999999" hidden="1" customHeight="1" x14ac:dyDescent="0.2">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649999999999999" hidden="1" customHeight="1" x14ac:dyDescent="0.2">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649999999999999" hidden="1" customHeight="1" x14ac:dyDescent="0.2">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649999999999999" hidden="1" customHeight="1" x14ac:dyDescent="0.2">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649999999999999" hidden="1" customHeight="1" x14ac:dyDescent="0.2">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649999999999999" hidden="1" customHeight="1" x14ac:dyDescent="0.2">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 hidden="1" customHeight="1" x14ac:dyDescent="0.2">
      <c r="B1152" s="40" t="s">
        <v>31</v>
      </c>
      <c r="C1152" s="40" t="s">
        <v>31</v>
      </c>
      <c r="D1152" s="37" t="s">
        <v>349</v>
      </c>
      <c r="E1152" s="115" t="s">
        <v>1437</v>
      </c>
      <c r="F1152" s="41" t="s">
        <v>347</v>
      </c>
      <c r="G1152" s="39" t="s">
        <v>348</v>
      </c>
      <c r="H1152" s="64" t="str">
        <f>Table1[[#This Row],[Tabela]]&amp;Table1[[#This Row],[Campo]]</f>
        <v>lt003_entitynace_esg</v>
      </c>
      <c r="I1152" s="3" t="s">
        <v>631</v>
      </c>
      <c r="J1152" s="47">
        <f>VLOOKUP(Table1[[#This Row],[Status]],Auxiliar!$B$16:$C$24,2,0)</f>
        <v>7</v>
      </c>
      <c r="K1152" s="47" t="s">
        <v>1332</v>
      </c>
      <c r="L1152" s="48" t="s">
        <v>1339</v>
      </c>
      <c r="M1152" s="22" t="s">
        <v>1340</v>
      </c>
      <c r="N1152" s="50">
        <v>45581</v>
      </c>
      <c r="O1152" s="22">
        <f>INDEX(Auxiliar!$D$5:$F$13,MATCH(Table1[[#This Row],[Tipologia_Testes]],Auxiliar!$B$5:$B$13,0),MATCH(Table1[[#This Row],[Complexidade]],Auxiliar!$D$4:$F$4,0))</f>
        <v>2</v>
      </c>
      <c r="P1152" s="49" t="s">
        <v>1438</v>
      </c>
      <c r="Q1152" s="118"/>
      <c r="R1152" s="159">
        <v>45583</v>
      </c>
      <c r="S1152" s="159"/>
      <c r="T1152" s="159">
        <v>45583</v>
      </c>
      <c r="U1152" s="159"/>
      <c r="V1152" s="159"/>
      <c r="W1152" s="3">
        <f>VLOOKUP(Table1[[#This Row],[Status]],Auxiliar!$B$16:$D$24,3,0)*Table1[[#This Row],[Estimação (horas)]]</f>
        <v>0.5</v>
      </c>
      <c r="X1152" s="118"/>
    </row>
    <row r="1153" spans="2:24" ht="34.9" hidden="1" customHeight="1" x14ac:dyDescent="0.2">
      <c r="B1153" s="40" t="s">
        <v>31</v>
      </c>
      <c r="C1153" s="40" t="s">
        <v>31</v>
      </c>
      <c r="D1153" s="37" t="s">
        <v>349</v>
      </c>
      <c r="E1153" s="115" t="s">
        <v>1437</v>
      </c>
      <c r="F1153" s="41" t="s">
        <v>347</v>
      </c>
      <c r="G1153" s="39" t="s">
        <v>348</v>
      </c>
      <c r="H1153" s="64" t="str">
        <f>Table1[[#This Row],[Tabela]]&amp;Table1[[#This Row],[Campo]]</f>
        <v>lt003_entitynace_esg</v>
      </c>
      <c r="I1153" s="3" t="s">
        <v>631</v>
      </c>
      <c r="J1153" s="47">
        <f>VLOOKUP(Table1[[#This Row],[Status]],Auxiliar!$B$16:$C$24,2,0)</f>
        <v>7</v>
      </c>
      <c r="K1153" s="47" t="s">
        <v>1333</v>
      </c>
      <c r="L1153" s="48" t="s">
        <v>1339</v>
      </c>
      <c r="M1153" s="22" t="s">
        <v>1340</v>
      </c>
      <c r="N1153" s="50">
        <v>45581</v>
      </c>
      <c r="O1153" s="22">
        <f>INDEX(Auxiliar!$D$5:$F$13,MATCH(Table1[[#This Row],[Tipologia_Testes]],Auxiliar!$B$5:$B$13,0),MATCH(Table1[[#This Row],[Complexidade]],Auxiliar!$D$4:$F$4,0))</f>
        <v>2</v>
      </c>
      <c r="P1153" s="49" t="s">
        <v>1438</v>
      </c>
      <c r="Q1153" s="118"/>
      <c r="R1153" s="159">
        <v>45583</v>
      </c>
      <c r="S1153" s="159"/>
      <c r="T1153" s="159">
        <v>45583</v>
      </c>
      <c r="U1153" s="159"/>
      <c r="V1153" s="159"/>
      <c r="W1153" s="3">
        <f>VLOOKUP(Table1[[#This Row],[Status]],Auxiliar!$B$16:$D$24,3,0)*Table1[[#This Row],[Estimação (horas)]]</f>
        <v>0.5</v>
      </c>
      <c r="X1153" s="118"/>
    </row>
    <row r="1154" spans="2:24" ht="34.9" hidden="1" customHeight="1" x14ac:dyDescent="0.2">
      <c r="B1154" s="40" t="s">
        <v>31</v>
      </c>
      <c r="C1154" s="40" t="s">
        <v>31</v>
      </c>
      <c r="D1154" s="37" t="s">
        <v>349</v>
      </c>
      <c r="E1154" s="115" t="s">
        <v>1437</v>
      </c>
      <c r="F1154" s="41" t="s">
        <v>347</v>
      </c>
      <c r="G1154" s="39" t="s">
        <v>348</v>
      </c>
      <c r="H1154" s="64" t="str">
        <f>Table1[[#This Row],[Tabela]]&amp;Table1[[#This Row],[Campo]]</f>
        <v>lt003_entitynace_esg</v>
      </c>
      <c r="I1154" s="3" t="s">
        <v>631</v>
      </c>
      <c r="J1154" s="47">
        <f>VLOOKUP(Table1[[#This Row],[Status]],Auxiliar!$B$16:$C$24,2,0)</f>
        <v>7</v>
      </c>
      <c r="K1154" s="47" t="s">
        <v>1336</v>
      </c>
      <c r="L1154" s="48" t="s">
        <v>1339</v>
      </c>
      <c r="M1154" s="22" t="s">
        <v>1340</v>
      </c>
      <c r="N1154" s="50">
        <v>45581</v>
      </c>
      <c r="O1154" s="22">
        <f>INDEX(Auxiliar!$D$5:$F$13,MATCH(Table1[[#This Row],[Tipologia_Testes]],Auxiliar!$B$5:$B$13,0),MATCH(Table1[[#This Row],[Complexidade]],Auxiliar!$D$4:$F$4,0))</f>
        <v>0.1</v>
      </c>
      <c r="P1154" s="49" t="s">
        <v>1438</v>
      </c>
      <c r="Q1154" s="118"/>
      <c r="R1154" s="159">
        <v>45583</v>
      </c>
      <c r="S1154" s="159"/>
      <c r="T1154" s="159">
        <v>45583</v>
      </c>
      <c r="U1154" s="159"/>
      <c r="V1154" s="159"/>
      <c r="W1154" s="3">
        <f>VLOOKUP(Table1[[#This Row],[Status]],Auxiliar!$B$16:$D$24,3,0)*Table1[[#This Row],[Estimação (horas)]]</f>
        <v>2.5000000000000001E-2</v>
      </c>
      <c r="X1154" s="118"/>
    </row>
    <row r="1155" spans="2:24" ht="34.9" hidden="1" customHeight="1" x14ac:dyDescent="0.2">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649999999999999" hidden="1" customHeight="1" x14ac:dyDescent="0.2">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649999999999999" hidden="1" customHeight="1" x14ac:dyDescent="0.2">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 hidden="1" customHeight="1" x14ac:dyDescent="0.2">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649999999999999" hidden="1" customHeight="1" x14ac:dyDescent="0.2">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649999999999999" hidden="1" customHeight="1" x14ac:dyDescent="0.2">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 hidden="1" customHeight="1" x14ac:dyDescent="0.2">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649999999999999" hidden="1" customHeight="1" x14ac:dyDescent="0.2">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649999999999999" hidden="1" customHeight="1" x14ac:dyDescent="0.2">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 hidden="1" customHeight="1" x14ac:dyDescent="0.2">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649999999999999" hidden="1" customHeight="1" x14ac:dyDescent="0.2">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649999999999999" hidden="1" customHeight="1" x14ac:dyDescent="0.2">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 hidden="1" customHeight="1" x14ac:dyDescent="0.2">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649999999999999" hidden="1" customHeight="1" x14ac:dyDescent="0.2">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649999999999999" hidden="1" customHeight="1" x14ac:dyDescent="0.2">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 hidden="1" customHeight="1" x14ac:dyDescent="0.2">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649999999999999" hidden="1" customHeight="1" x14ac:dyDescent="0.2">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649999999999999" hidden="1" customHeight="1" x14ac:dyDescent="0.2">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 hidden="1" customHeight="1" x14ac:dyDescent="0.2">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649999999999999" hidden="1" customHeight="1" x14ac:dyDescent="0.2">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649999999999999" hidden="1" customHeight="1" x14ac:dyDescent="0.2">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 hidden="1" customHeight="1" x14ac:dyDescent="0.2">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649999999999999" hidden="1" customHeight="1" x14ac:dyDescent="0.2">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649999999999999" hidden="1" customHeight="1" x14ac:dyDescent="0.2">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 hidden="1" customHeight="1" x14ac:dyDescent="0.2">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649999999999999" hidden="1" customHeight="1" x14ac:dyDescent="0.2">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649999999999999" hidden="1" customHeight="1" x14ac:dyDescent="0.2">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 hidden="1" customHeight="1" x14ac:dyDescent="0.2">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649999999999999" hidden="1" customHeight="1" x14ac:dyDescent="0.2">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649999999999999" hidden="1" customHeight="1" x14ac:dyDescent="0.2">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 hidden="1" customHeight="1" x14ac:dyDescent="0.2">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649999999999999" hidden="1" customHeight="1" x14ac:dyDescent="0.2">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649999999999999" hidden="1" customHeight="1" x14ac:dyDescent="0.2">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 hidden="1" customHeight="1" x14ac:dyDescent="0.2">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649999999999999" hidden="1" customHeight="1" x14ac:dyDescent="0.2">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649999999999999" hidden="1" customHeight="1" x14ac:dyDescent="0.2">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 hidden="1" customHeight="1" x14ac:dyDescent="0.2">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649999999999999" hidden="1" customHeight="1" x14ac:dyDescent="0.2">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649999999999999" hidden="1" customHeight="1" x14ac:dyDescent="0.2">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 hidden="1" customHeight="1" x14ac:dyDescent="0.2">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649999999999999" hidden="1" customHeight="1" x14ac:dyDescent="0.2">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649999999999999" hidden="1" customHeight="1" x14ac:dyDescent="0.2">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 customHeight="1" x14ac:dyDescent="0.2">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649999999999999" customHeight="1" x14ac:dyDescent="0.2">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649999999999999" customHeight="1" x14ac:dyDescent="0.2">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 hidden="1" customHeight="1" x14ac:dyDescent="0.2">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649999999999999" hidden="1" customHeight="1" x14ac:dyDescent="0.2">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649999999999999" hidden="1" customHeight="1" x14ac:dyDescent="0.2">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 hidden="1" customHeight="1" x14ac:dyDescent="0.2">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649999999999999" hidden="1" customHeight="1" x14ac:dyDescent="0.2">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649999999999999" hidden="1" customHeight="1" x14ac:dyDescent="0.2">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 hidden="1" customHeight="1" x14ac:dyDescent="0.2">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649999999999999" hidden="1" customHeight="1" x14ac:dyDescent="0.2">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649999999999999" hidden="1" customHeight="1" x14ac:dyDescent="0.2">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 hidden="1" customHeight="1" x14ac:dyDescent="0.2">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649999999999999" hidden="1" customHeight="1" x14ac:dyDescent="0.2">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649999999999999" hidden="1" customHeight="1" x14ac:dyDescent="0.2">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 hidden="1" customHeight="1" x14ac:dyDescent="0.2">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649999999999999" hidden="1" customHeight="1" x14ac:dyDescent="0.2">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649999999999999" hidden="1" customHeight="1" x14ac:dyDescent="0.2">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 hidden="1" customHeight="1" x14ac:dyDescent="0.2">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649999999999999" hidden="1" customHeight="1" x14ac:dyDescent="0.2">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649999999999999" hidden="1" customHeight="1" x14ac:dyDescent="0.2">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649999999999999" hidden="1" customHeight="1" x14ac:dyDescent="0.2">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649999999999999" hidden="1" customHeight="1" x14ac:dyDescent="0.2">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649999999999999" hidden="1" customHeight="1" x14ac:dyDescent="0.2">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649999999999999" hidden="1" customHeight="1" x14ac:dyDescent="0.2">
      <c r="B1221" s="42" t="s">
        <v>31</v>
      </c>
      <c r="C1221" s="42" t="s">
        <v>31</v>
      </c>
      <c r="D1221" s="43" t="s">
        <v>404</v>
      </c>
      <c r="E1221" s="115" t="s">
        <v>45</v>
      </c>
      <c r="F1221" s="41" t="s">
        <v>347</v>
      </c>
      <c r="G1221" s="39" t="s">
        <v>372</v>
      </c>
      <c r="H1221" s="64" t="str">
        <f>Table1[[#This Row],[Tabela]]&amp;Table1[[#This Row],[Campo]]</f>
        <v>lt003_entityesg_sbsctr</v>
      </c>
      <c r="I1221" s="3" t="s">
        <v>631</v>
      </c>
      <c r="J1221" s="47">
        <f>VLOOKUP(Table1[[#This Row],[Status]],Auxiliar!$B$16:$C$24,2,0)</f>
        <v>7</v>
      </c>
      <c r="K1221" s="47" t="s">
        <v>1332</v>
      </c>
      <c r="L1221" s="48" t="s">
        <v>1339</v>
      </c>
      <c r="M1221" s="22" t="s">
        <v>1340</v>
      </c>
      <c r="N1221" s="50">
        <v>45581</v>
      </c>
      <c r="O1221" s="22">
        <f>INDEX(Auxiliar!$D$5:$F$13,MATCH(Table1[[#This Row],[Tipologia_Testes]],Auxiliar!$B$5:$B$13,0),MATCH(Table1[[#This Row],[Complexidade]],Auxiliar!$D$4:$F$4,0))</f>
        <v>2</v>
      </c>
      <c r="P1221" s="45" t="s">
        <v>1438</v>
      </c>
      <c r="Q1221" s="118"/>
      <c r="R1221" s="159">
        <v>45583</v>
      </c>
      <c r="S1221" s="159"/>
      <c r="T1221" s="159">
        <v>45583</v>
      </c>
      <c r="U1221" s="159"/>
      <c r="V1221" s="159"/>
      <c r="W1221" s="3">
        <f>VLOOKUP(Table1[[#This Row],[Status]],Auxiliar!$B$16:$D$24,3,0)*Table1[[#This Row],[Estimação (horas)]]</f>
        <v>0.5</v>
      </c>
      <c r="X1221" s="118"/>
    </row>
    <row r="1222" spans="2:24" ht="17.649999999999999" hidden="1" customHeight="1" x14ac:dyDescent="0.2">
      <c r="B1222" s="40" t="s">
        <v>31</v>
      </c>
      <c r="C1222" s="40" t="s">
        <v>31</v>
      </c>
      <c r="D1222" s="40" t="s">
        <v>404</v>
      </c>
      <c r="E1222" s="40" t="s">
        <v>45</v>
      </c>
      <c r="F1222" s="40" t="s">
        <v>347</v>
      </c>
      <c r="G1222" s="40" t="s">
        <v>372</v>
      </c>
      <c r="H1222" s="63" t="str">
        <f>Table1[[#This Row],[Tabela]]&amp;Table1[[#This Row],[Campo]]</f>
        <v>lt003_entityesg_sbsctr</v>
      </c>
      <c r="I1222" s="3" t="s">
        <v>631</v>
      </c>
      <c r="J1222" s="47">
        <f>VLOOKUP(Table1[[#This Row],[Status]],Auxiliar!$B$16:$C$24,2,0)</f>
        <v>7</v>
      </c>
      <c r="K1222" s="47" t="s">
        <v>1333</v>
      </c>
      <c r="L1222" s="48" t="s">
        <v>1339</v>
      </c>
      <c r="M1222" s="22" t="s">
        <v>1340</v>
      </c>
      <c r="N1222" s="50">
        <v>45581</v>
      </c>
      <c r="O1222" s="22">
        <f>INDEX(Auxiliar!$D$5:$F$13,MATCH(Table1[[#This Row],[Tipologia_Testes]],Auxiliar!$B$5:$B$13,0),MATCH(Table1[[#This Row],[Complexidade]],Auxiliar!$D$4:$F$4,0))</f>
        <v>2</v>
      </c>
      <c r="P1222" s="45" t="s">
        <v>1438</v>
      </c>
      <c r="Q1222" s="118"/>
      <c r="R1222" s="159">
        <v>45583</v>
      </c>
      <c r="S1222" s="159"/>
      <c r="T1222" s="159">
        <v>45583</v>
      </c>
      <c r="U1222" s="159"/>
      <c r="V1222" s="159"/>
      <c r="W1222" s="3">
        <f>VLOOKUP(Table1[[#This Row],[Status]],Auxiliar!$B$16:$D$24,3,0)*Table1[[#This Row],[Estimação (horas)]]</f>
        <v>0.5</v>
      </c>
      <c r="X1222" s="118"/>
    </row>
    <row r="1223" spans="2:24" ht="17.649999999999999" hidden="1" customHeight="1" x14ac:dyDescent="0.2">
      <c r="B1223" s="40" t="s">
        <v>31</v>
      </c>
      <c r="C1223" s="40" t="s">
        <v>31</v>
      </c>
      <c r="D1223" s="40" t="s">
        <v>404</v>
      </c>
      <c r="E1223" s="40" t="s">
        <v>45</v>
      </c>
      <c r="F1223" s="40" t="s">
        <v>347</v>
      </c>
      <c r="G1223" s="40" t="s">
        <v>372</v>
      </c>
      <c r="H1223" s="63" t="str">
        <f>Table1[[#This Row],[Tabela]]&amp;Table1[[#This Row],[Campo]]</f>
        <v>lt003_entityesg_sbsctr</v>
      </c>
      <c r="I1223" s="3" t="s">
        <v>631</v>
      </c>
      <c r="J1223" s="47">
        <f>VLOOKUP(Table1[[#This Row],[Status]],Auxiliar!$B$16:$C$24,2,0)</f>
        <v>7</v>
      </c>
      <c r="K1223" s="47" t="s">
        <v>1336</v>
      </c>
      <c r="L1223" s="48" t="s">
        <v>1339</v>
      </c>
      <c r="M1223" s="22" t="s">
        <v>1340</v>
      </c>
      <c r="N1223" s="50">
        <v>45581</v>
      </c>
      <c r="O1223" s="22">
        <f>INDEX(Auxiliar!$D$5:$F$13,MATCH(Table1[[#This Row],[Tipologia_Testes]],Auxiliar!$B$5:$B$13,0),MATCH(Table1[[#This Row],[Complexidade]],Auxiliar!$D$4:$F$4,0))</f>
        <v>0.1</v>
      </c>
      <c r="P1223" s="45" t="s">
        <v>1438</v>
      </c>
      <c r="Q1223" s="118"/>
      <c r="R1223" s="159">
        <v>45583</v>
      </c>
      <c r="S1223" s="159"/>
      <c r="T1223" s="159">
        <v>45583</v>
      </c>
      <c r="U1223" s="159"/>
      <c r="V1223" s="159"/>
      <c r="W1223" s="3">
        <f>VLOOKUP(Table1[[#This Row],[Status]],Auxiliar!$B$16:$D$24,3,0)*Table1[[#This Row],[Estimação (horas)]]</f>
        <v>2.5000000000000001E-2</v>
      </c>
      <c r="X1223" s="118"/>
    </row>
    <row r="1224" spans="2:24" ht="34.9" customHeight="1" x14ac:dyDescent="0.2">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649999999999999" customHeight="1" x14ac:dyDescent="0.2">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649999999999999" customHeight="1" x14ac:dyDescent="0.2">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 customHeight="1" x14ac:dyDescent="0.2">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649999999999999" customHeight="1" x14ac:dyDescent="0.2">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649999999999999" customHeight="1" x14ac:dyDescent="0.2">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 customHeight="1" x14ac:dyDescent="0.2">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649999999999999" customHeight="1" x14ac:dyDescent="0.2">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649999999999999" customHeight="1" x14ac:dyDescent="0.2">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 customHeight="1" x14ac:dyDescent="0.2">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649999999999999" customHeight="1" x14ac:dyDescent="0.2">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649999999999999" customHeight="1" x14ac:dyDescent="0.2">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 customHeight="1" x14ac:dyDescent="0.2">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649999999999999" customHeight="1" x14ac:dyDescent="0.2">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649999999999999" customHeight="1" x14ac:dyDescent="0.2">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 customHeight="1" x14ac:dyDescent="0.2">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649999999999999" customHeight="1" x14ac:dyDescent="0.2">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649999999999999" customHeight="1" x14ac:dyDescent="0.2">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 customHeight="1" x14ac:dyDescent="0.2">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649999999999999" customHeight="1" x14ac:dyDescent="0.2">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649999999999999" customHeight="1" x14ac:dyDescent="0.2">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 customHeight="1" x14ac:dyDescent="0.2">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649999999999999" customHeight="1" x14ac:dyDescent="0.2">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649999999999999" customHeight="1" x14ac:dyDescent="0.2">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649999999999999" hidden="1" customHeight="1" x14ac:dyDescent="0.2">
      <c r="B1248" s="42" t="s">
        <v>31</v>
      </c>
      <c r="C1248" s="42" t="s">
        <v>31</v>
      </c>
      <c r="D1248" s="38" t="s">
        <v>1455</v>
      </c>
      <c r="E1248" s="43" t="s">
        <v>1437</v>
      </c>
      <c r="F1248" s="41" t="s">
        <v>380</v>
      </c>
      <c r="G1248" s="39" t="s">
        <v>381</v>
      </c>
      <c r="H1248" s="64" t="str">
        <f>Table1[[#This Row],[Tabela]]&amp;Table1[[#This Row],[Campo]]</f>
        <v>lt004_protectiontyp_ep_scr</v>
      </c>
      <c r="I1248" s="3" t="s">
        <v>631</v>
      </c>
      <c r="J1248" s="47">
        <f>VLOOKUP(Table1[[#This Row],[Status]],Auxiliar!$B$16:$C$24,2,0)</f>
        <v>7</v>
      </c>
      <c r="K1248" s="47" t="s">
        <v>1332</v>
      </c>
      <c r="L1248" s="48" t="s">
        <v>1339</v>
      </c>
      <c r="M1248" s="22" t="s">
        <v>1340</v>
      </c>
      <c r="N1248" s="50">
        <v>45581</v>
      </c>
      <c r="O1248" s="22">
        <f>INDEX(Auxiliar!$D$5:$F$13,MATCH(Table1[[#This Row],[Tipologia_Testes]],Auxiliar!$B$5:$B$13,0),MATCH(Table1[[#This Row],[Complexidade]],Auxiliar!$D$4:$F$4,0))</f>
        <v>2</v>
      </c>
      <c r="P1248" s="45" t="s">
        <v>1456</v>
      </c>
      <c r="Q1248" s="118"/>
      <c r="R1248" s="159">
        <v>45583</v>
      </c>
      <c r="S1248" s="159"/>
      <c r="T1248" s="159">
        <v>45583</v>
      </c>
      <c r="U1248" s="159"/>
      <c r="V1248" s="159"/>
      <c r="W1248" s="3">
        <f>VLOOKUP(Table1[[#This Row],[Status]],Auxiliar!$B$16:$D$24,3,0)*Table1[[#This Row],[Estimação (horas)]]</f>
        <v>0.5</v>
      </c>
      <c r="X1248" s="118"/>
    </row>
    <row r="1249" spans="2:24" ht="17.649999999999999" hidden="1" customHeight="1" x14ac:dyDescent="0.2">
      <c r="B1249" s="40" t="s">
        <v>31</v>
      </c>
      <c r="C1249" s="40" t="s">
        <v>31</v>
      </c>
      <c r="D1249" s="40" t="s">
        <v>1455</v>
      </c>
      <c r="E1249" s="40" t="s">
        <v>1437</v>
      </c>
      <c r="F1249" s="40" t="s">
        <v>380</v>
      </c>
      <c r="G1249" s="40" t="s">
        <v>381</v>
      </c>
      <c r="H1249" s="63" t="str">
        <f>Table1[[#This Row],[Tabela]]&amp;Table1[[#This Row],[Campo]]</f>
        <v>lt004_protectiontyp_ep_scr</v>
      </c>
      <c r="I1249" s="3" t="s">
        <v>631</v>
      </c>
      <c r="J1249" s="47">
        <f>VLOOKUP(Table1[[#This Row],[Status]],Auxiliar!$B$16:$C$24,2,0)</f>
        <v>7</v>
      </c>
      <c r="K1249" s="47" t="s">
        <v>1333</v>
      </c>
      <c r="L1249" s="48" t="s">
        <v>1339</v>
      </c>
      <c r="M1249" s="22" t="s">
        <v>1340</v>
      </c>
      <c r="N1249" s="50">
        <v>45581</v>
      </c>
      <c r="O1249" s="22">
        <f>INDEX(Auxiliar!$D$5:$F$13,MATCH(Table1[[#This Row],[Tipologia_Testes]],Auxiliar!$B$5:$B$13,0),MATCH(Table1[[#This Row],[Complexidade]],Auxiliar!$D$4:$F$4,0))</f>
        <v>2</v>
      </c>
      <c r="P1249" s="45" t="s">
        <v>1456</v>
      </c>
      <c r="Q1249" s="118"/>
      <c r="R1249" s="159">
        <v>45583</v>
      </c>
      <c r="S1249" s="159"/>
      <c r="T1249" s="159">
        <v>45583</v>
      </c>
      <c r="U1249" s="159"/>
      <c r="V1249" s="159"/>
      <c r="W1249" s="3">
        <f>VLOOKUP(Table1[[#This Row],[Status]],Auxiliar!$B$16:$D$24,3,0)*Table1[[#This Row],[Estimação (horas)]]</f>
        <v>0.5</v>
      </c>
      <c r="X1249" s="118"/>
    </row>
    <row r="1250" spans="2:24" ht="17.649999999999999" hidden="1" customHeight="1" x14ac:dyDescent="0.2">
      <c r="B1250" s="40" t="s">
        <v>31</v>
      </c>
      <c r="C1250" s="40" t="s">
        <v>31</v>
      </c>
      <c r="D1250" s="40" t="s">
        <v>1455</v>
      </c>
      <c r="E1250" s="40" t="s">
        <v>1437</v>
      </c>
      <c r="F1250" s="40" t="s">
        <v>380</v>
      </c>
      <c r="G1250" s="40" t="s">
        <v>381</v>
      </c>
      <c r="H1250" s="63" t="str">
        <f>Table1[[#This Row],[Tabela]]&amp;Table1[[#This Row],[Campo]]</f>
        <v>lt004_protectiontyp_ep_scr</v>
      </c>
      <c r="I1250" s="3" t="s">
        <v>631</v>
      </c>
      <c r="J1250" s="47">
        <f>VLOOKUP(Table1[[#This Row],[Status]],Auxiliar!$B$16:$C$24,2,0)</f>
        <v>7</v>
      </c>
      <c r="K1250" s="47" t="s">
        <v>1336</v>
      </c>
      <c r="L1250" s="48" t="s">
        <v>1339</v>
      </c>
      <c r="M1250" s="22" t="s">
        <v>1340</v>
      </c>
      <c r="N1250" s="50">
        <v>45581</v>
      </c>
      <c r="O1250" s="22">
        <f>INDEX(Auxiliar!$D$5:$F$13,MATCH(Table1[[#This Row],[Tipologia_Testes]],Auxiliar!$B$5:$B$13,0),MATCH(Table1[[#This Row],[Complexidade]],Auxiliar!$D$4:$F$4,0))</f>
        <v>0.1</v>
      </c>
      <c r="P1250" s="45" t="s">
        <v>1456</v>
      </c>
      <c r="Q1250" s="118"/>
      <c r="R1250" s="159">
        <v>45583</v>
      </c>
      <c r="S1250" s="159"/>
      <c r="T1250" s="159">
        <v>45583</v>
      </c>
      <c r="U1250" s="159"/>
      <c r="V1250" s="159"/>
      <c r="W1250" s="3">
        <f>VLOOKUP(Table1[[#This Row],[Status]],Auxiliar!$B$16:$D$24,3,0)*Table1[[#This Row],[Estimação (horas)]]</f>
        <v>2.5000000000000001E-2</v>
      </c>
      <c r="X1250" s="118"/>
    </row>
    <row r="1251" spans="2:24" ht="17.649999999999999" hidden="1" customHeight="1" x14ac:dyDescent="0.2">
      <c r="B1251" s="42" t="s">
        <v>31</v>
      </c>
      <c r="C1251" s="42" t="s">
        <v>31</v>
      </c>
      <c r="D1251" s="38" t="s">
        <v>1455</v>
      </c>
      <c r="E1251" s="43" t="s">
        <v>1437</v>
      </c>
      <c r="F1251" s="41" t="s">
        <v>380</v>
      </c>
      <c r="G1251" s="39" t="s">
        <v>382</v>
      </c>
      <c r="H1251" s="64" t="str">
        <f>Table1[[#This Row],[Tabela]]&amp;Table1[[#This Row],[Campo]]</f>
        <v>lt004_protectionep_scr</v>
      </c>
      <c r="I1251" s="3" t="s">
        <v>631</v>
      </c>
      <c r="J1251" s="47">
        <f>VLOOKUP(Table1[[#This Row],[Status]],Auxiliar!$B$16:$C$24,2,0)</f>
        <v>7</v>
      </c>
      <c r="K1251" s="47" t="s">
        <v>1332</v>
      </c>
      <c r="L1251" s="48" t="s">
        <v>1339</v>
      </c>
      <c r="M1251" s="22" t="s">
        <v>1340</v>
      </c>
      <c r="N1251" s="50">
        <v>45581</v>
      </c>
      <c r="O1251" s="22">
        <f>INDEX(Auxiliar!$D$5:$F$13,MATCH(Table1[[#This Row],[Tipologia_Testes]],Auxiliar!$B$5:$B$13,0),MATCH(Table1[[#This Row],[Complexidade]],Auxiliar!$D$4:$F$4,0))</f>
        <v>2</v>
      </c>
      <c r="P1251" s="45" t="s">
        <v>1456</v>
      </c>
      <c r="Q1251" s="118"/>
      <c r="R1251" s="159">
        <v>45583</v>
      </c>
      <c r="S1251" s="159"/>
      <c r="T1251" s="159">
        <v>45583</v>
      </c>
      <c r="U1251" s="159"/>
      <c r="V1251" s="159"/>
      <c r="W1251" s="3">
        <f>VLOOKUP(Table1[[#This Row],[Status]],Auxiliar!$B$16:$D$24,3,0)*Table1[[#This Row],[Estimação (horas)]]</f>
        <v>0.5</v>
      </c>
      <c r="X1251" s="118"/>
    </row>
    <row r="1252" spans="2:24" ht="17.649999999999999" hidden="1" customHeight="1" x14ac:dyDescent="0.2">
      <c r="B1252" s="40" t="s">
        <v>31</v>
      </c>
      <c r="C1252" s="40" t="s">
        <v>31</v>
      </c>
      <c r="D1252" s="40" t="s">
        <v>1455</v>
      </c>
      <c r="E1252" s="40" t="s">
        <v>1437</v>
      </c>
      <c r="F1252" s="40" t="s">
        <v>380</v>
      </c>
      <c r="G1252" s="40" t="s">
        <v>382</v>
      </c>
      <c r="H1252" s="63" t="str">
        <f>Table1[[#This Row],[Tabela]]&amp;Table1[[#This Row],[Campo]]</f>
        <v>lt004_protectionep_scr</v>
      </c>
      <c r="I1252" s="3" t="s">
        <v>631</v>
      </c>
      <c r="J1252" s="47">
        <f>VLOOKUP(Table1[[#This Row],[Status]],Auxiliar!$B$16:$C$24,2,0)</f>
        <v>7</v>
      </c>
      <c r="K1252" s="47" t="s">
        <v>1333</v>
      </c>
      <c r="L1252" s="48" t="s">
        <v>1339</v>
      </c>
      <c r="M1252" s="22" t="s">
        <v>1340</v>
      </c>
      <c r="N1252" s="50">
        <v>45581</v>
      </c>
      <c r="O1252" s="22">
        <f>INDEX(Auxiliar!$D$5:$F$13,MATCH(Table1[[#This Row],[Tipologia_Testes]],Auxiliar!$B$5:$B$13,0),MATCH(Table1[[#This Row],[Complexidade]],Auxiliar!$D$4:$F$4,0))</f>
        <v>2</v>
      </c>
      <c r="P1252" s="45" t="s">
        <v>1456</v>
      </c>
      <c r="Q1252" s="118"/>
      <c r="R1252" s="159">
        <v>45583</v>
      </c>
      <c r="S1252" s="159"/>
      <c r="T1252" s="159">
        <v>45583</v>
      </c>
      <c r="U1252" s="159"/>
      <c r="V1252" s="159"/>
      <c r="W1252" s="3">
        <f>VLOOKUP(Table1[[#This Row],[Status]],Auxiliar!$B$16:$D$24,3,0)*Table1[[#This Row],[Estimação (horas)]]</f>
        <v>0.5</v>
      </c>
      <c r="X1252" s="118"/>
    </row>
    <row r="1253" spans="2:24" ht="17.649999999999999" hidden="1" customHeight="1" x14ac:dyDescent="0.2">
      <c r="B1253" s="40" t="s">
        <v>31</v>
      </c>
      <c r="C1253" s="40" t="s">
        <v>31</v>
      </c>
      <c r="D1253" s="40" t="s">
        <v>1455</v>
      </c>
      <c r="E1253" s="40" t="s">
        <v>1437</v>
      </c>
      <c r="F1253" s="40" t="s">
        <v>380</v>
      </c>
      <c r="G1253" s="40" t="s">
        <v>382</v>
      </c>
      <c r="H1253" s="63" t="str">
        <f>Table1[[#This Row],[Tabela]]&amp;Table1[[#This Row],[Campo]]</f>
        <v>lt004_protectionep_scr</v>
      </c>
      <c r="I1253" s="3" t="s">
        <v>631</v>
      </c>
      <c r="J1253" s="47">
        <f>VLOOKUP(Table1[[#This Row],[Status]],Auxiliar!$B$16:$C$24,2,0)</f>
        <v>7</v>
      </c>
      <c r="K1253" s="47" t="s">
        <v>1336</v>
      </c>
      <c r="L1253" s="48" t="s">
        <v>1339</v>
      </c>
      <c r="M1253" s="22" t="s">
        <v>1340</v>
      </c>
      <c r="N1253" s="50">
        <v>45581</v>
      </c>
      <c r="O1253" s="22">
        <f>INDEX(Auxiliar!$D$5:$F$13,MATCH(Table1[[#This Row],[Tipologia_Testes]],Auxiliar!$B$5:$B$13,0),MATCH(Table1[[#This Row],[Complexidade]],Auxiliar!$D$4:$F$4,0))</f>
        <v>0.1</v>
      </c>
      <c r="P1253" s="45" t="s">
        <v>1456</v>
      </c>
      <c r="Q1253" s="118"/>
      <c r="R1253" s="159">
        <v>45583</v>
      </c>
      <c r="S1253" s="159"/>
      <c r="T1253" s="159">
        <v>45583</v>
      </c>
      <c r="U1253" s="159"/>
      <c r="V1253" s="159"/>
      <c r="W1253" s="3">
        <f>VLOOKUP(Table1[[#This Row],[Status]],Auxiliar!$B$16:$D$24,3,0)*Table1[[#This Row],[Estimação (horas)]]</f>
        <v>2.5000000000000001E-2</v>
      </c>
      <c r="X1253" s="118"/>
    </row>
    <row r="1254" spans="2:24" ht="17.649999999999999" hidden="1" customHeight="1" x14ac:dyDescent="0.2">
      <c r="B1254" s="42" t="s">
        <v>31</v>
      </c>
      <c r="C1254" s="42" t="s">
        <v>31</v>
      </c>
      <c r="D1254" s="38" t="s">
        <v>1455</v>
      </c>
      <c r="E1254" s="43" t="s">
        <v>1437</v>
      </c>
      <c r="F1254" s="41" t="s">
        <v>380</v>
      </c>
      <c r="G1254" s="39" t="s">
        <v>383</v>
      </c>
      <c r="H1254" s="64" t="str">
        <f>Table1[[#This Row],[Tabela]]&amp;Table1[[#This Row],[Campo]]</f>
        <v>lt004_protectiontyp_epc_lbl</v>
      </c>
      <c r="I1254" s="3" t="s">
        <v>631</v>
      </c>
      <c r="J1254" s="47">
        <f>VLOOKUP(Table1[[#This Row],[Status]],Auxiliar!$B$16:$C$24,2,0)</f>
        <v>7</v>
      </c>
      <c r="K1254" s="47" t="s">
        <v>1332</v>
      </c>
      <c r="L1254" s="48" t="s">
        <v>1339</v>
      </c>
      <c r="M1254" s="22" t="s">
        <v>1340</v>
      </c>
      <c r="N1254" s="50">
        <v>45581</v>
      </c>
      <c r="O1254" s="22">
        <f>INDEX(Auxiliar!$D$5:$F$13,MATCH(Table1[[#This Row],[Tipologia_Testes]],Auxiliar!$B$5:$B$13,0),MATCH(Table1[[#This Row],[Complexidade]],Auxiliar!$D$4:$F$4,0))</f>
        <v>2</v>
      </c>
      <c r="P1254" s="45" t="s">
        <v>1456</v>
      </c>
      <c r="Q1254" s="118"/>
      <c r="R1254" s="159">
        <v>45583</v>
      </c>
      <c r="S1254" s="159"/>
      <c r="T1254" s="159">
        <v>45583</v>
      </c>
      <c r="U1254" s="159"/>
      <c r="V1254" s="159"/>
      <c r="W1254" s="3">
        <f>VLOOKUP(Table1[[#This Row],[Status]],Auxiliar!$B$16:$D$24,3,0)*Table1[[#This Row],[Estimação (horas)]]</f>
        <v>0.5</v>
      </c>
      <c r="X1254" s="118"/>
    </row>
    <row r="1255" spans="2:24" ht="17.649999999999999" hidden="1" customHeight="1" x14ac:dyDescent="0.2">
      <c r="B1255" s="40" t="s">
        <v>31</v>
      </c>
      <c r="C1255" s="40" t="s">
        <v>31</v>
      </c>
      <c r="D1255" s="40" t="s">
        <v>1455</v>
      </c>
      <c r="E1255" s="40" t="s">
        <v>1437</v>
      </c>
      <c r="F1255" s="40" t="s">
        <v>380</v>
      </c>
      <c r="G1255" s="40" t="s">
        <v>383</v>
      </c>
      <c r="H1255" s="63" t="str">
        <f>Table1[[#This Row],[Tabela]]&amp;Table1[[#This Row],[Campo]]</f>
        <v>lt004_protectiontyp_epc_lbl</v>
      </c>
      <c r="I1255" s="3" t="s">
        <v>631</v>
      </c>
      <c r="J1255" s="47">
        <f>VLOOKUP(Table1[[#This Row],[Status]],Auxiliar!$B$16:$C$24,2,0)</f>
        <v>7</v>
      </c>
      <c r="K1255" s="47" t="s">
        <v>1333</v>
      </c>
      <c r="L1255" s="48" t="s">
        <v>1339</v>
      </c>
      <c r="M1255" s="22" t="s">
        <v>1340</v>
      </c>
      <c r="N1255" s="50">
        <v>45581</v>
      </c>
      <c r="O1255" s="22">
        <f>INDEX(Auxiliar!$D$5:$F$13,MATCH(Table1[[#This Row],[Tipologia_Testes]],Auxiliar!$B$5:$B$13,0),MATCH(Table1[[#This Row],[Complexidade]],Auxiliar!$D$4:$F$4,0))</f>
        <v>2</v>
      </c>
      <c r="P1255" s="45" t="s">
        <v>1456</v>
      </c>
      <c r="Q1255" s="118"/>
      <c r="R1255" s="159">
        <v>45583</v>
      </c>
      <c r="S1255" s="159"/>
      <c r="T1255" s="159">
        <v>45583</v>
      </c>
      <c r="U1255" s="159"/>
      <c r="V1255" s="159"/>
      <c r="W1255" s="3">
        <f>VLOOKUP(Table1[[#This Row],[Status]],Auxiliar!$B$16:$D$24,3,0)*Table1[[#This Row],[Estimação (horas)]]</f>
        <v>0.5</v>
      </c>
      <c r="X1255" s="118"/>
    </row>
    <row r="1256" spans="2:24" ht="17.649999999999999" hidden="1" customHeight="1" x14ac:dyDescent="0.2">
      <c r="B1256" s="40" t="s">
        <v>31</v>
      </c>
      <c r="C1256" s="40" t="s">
        <v>31</v>
      </c>
      <c r="D1256" s="40" t="s">
        <v>1455</v>
      </c>
      <c r="E1256" s="40" t="s">
        <v>1437</v>
      </c>
      <c r="F1256" s="40" t="s">
        <v>380</v>
      </c>
      <c r="G1256" s="40" t="s">
        <v>383</v>
      </c>
      <c r="H1256" s="63" t="str">
        <f>Table1[[#This Row],[Tabela]]&amp;Table1[[#This Row],[Campo]]</f>
        <v>lt004_protectiontyp_epc_lbl</v>
      </c>
      <c r="I1256" s="3" t="s">
        <v>631</v>
      </c>
      <c r="J1256" s="47">
        <f>VLOOKUP(Table1[[#This Row],[Status]],Auxiliar!$B$16:$C$24,2,0)</f>
        <v>7</v>
      </c>
      <c r="K1256" s="47" t="s">
        <v>1336</v>
      </c>
      <c r="L1256" s="48" t="s">
        <v>1339</v>
      </c>
      <c r="M1256" s="22" t="s">
        <v>1340</v>
      </c>
      <c r="N1256" s="50">
        <v>45581</v>
      </c>
      <c r="O1256" s="22">
        <f>INDEX(Auxiliar!$D$5:$F$13,MATCH(Table1[[#This Row],[Tipologia_Testes]],Auxiliar!$B$5:$B$13,0),MATCH(Table1[[#This Row],[Complexidade]],Auxiliar!$D$4:$F$4,0))</f>
        <v>0.1</v>
      </c>
      <c r="P1256" s="45" t="s">
        <v>1456</v>
      </c>
      <c r="Q1256" s="118"/>
      <c r="R1256" s="159">
        <v>45583</v>
      </c>
      <c r="S1256" s="159"/>
      <c r="T1256" s="159">
        <v>45583</v>
      </c>
      <c r="U1256" s="159"/>
      <c r="V1256" s="159"/>
      <c r="W1256" s="3">
        <f>VLOOKUP(Table1[[#This Row],[Status]],Auxiliar!$B$16:$D$24,3,0)*Table1[[#This Row],[Estimação (horas)]]</f>
        <v>2.5000000000000001E-2</v>
      </c>
      <c r="X1256" s="118"/>
    </row>
    <row r="1257" spans="2:24" ht="17.649999999999999" hidden="1" customHeight="1" x14ac:dyDescent="0.2">
      <c r="B1257" s="42" t="s">
        <v>31</v>
      </c>
      <c r="C1257" s="42" t="s">
        <v>31</v>
      </c>
      <c r="D1257" s="38" t="s">
        <v>1455</v>
      </c>
      <c r="E1257" s="43" t="s">
        <v>1437</v>
      </c>
      <c r="F1257" s="41" t="s">
        <v>380</v>
      </c>
      <c r="G1257" s="39" t="s">
        <v>384</v>
      </c>
      <c r="H1257" s="64" t="str">
        <f>Table1[[#This Row],[Tabela]]&amp;Table1[[#This Row],[Campo]]</f>
        <v>lt004_protectionepc_lbl</v>
      </c>
      <c r="I1257" s="3" t="s">
        <v>631</v>
      </c>
      <c r="J1257" s="47">
        <f>VLOOKUP(Table1[[#This Row],[Status]],Auxiliar!$B$16:$C$24,2,0)</f>
        <v>7</v>
      </c>
      <c r="K1257" s="47" t="s">
        <v>1332</v>
      </c>
      <c r="L1257" s="48" t="s">
        <v>1339</v>
      </c>
      <c r="M1257" s="22" t="s">
        <v>1340</v>
      </c>
      <c r="N1257" s="50">
        <v>45581</v>
      </c>
      <c r="O1257" s="22">
        <f>INDEX(Auxiliar!$D$5:$F$13,MATCH(Table1[[#This Row],[Tipologia_Testes]],Auxiliar!$B$5:$B$13,0),MATCH(Table1[[#This Row],[Complexidade]],Auxiliar!$D$4:$F$4,0))</f>
        <v>2</v>
      </c>
      <c r="P1257" s="45" t="s">
        <v>1456</v>
      </c>
      <c r="Q1257" s="118"/>
      <c r="R1257" s="159">
        <v>45583</v>
      </c>
      <c r="S1257" s="159"/>
      <c r="T1257" s="159">
        <v>45583</v>
      </c>
      <c r="U1257" s="159"/>
      <c r="V1257" s="159"/>
      <c r="W1257" s="3">
        <f>VLOOKUP(Table1[[#This Row],[Status]],Auxiliar!$B$16:$D$24,3,0)*Table1[[#This Row],[Estimação (horas)]]</f>
        <v>0.5</v>
      </c>
      <c r="X1257" s="118"/>
    </row>
    <row r="1258" spans="2:24" ht="17.649999999999999" hidden="1" customHeight="1" x14ac:dyDescent="0.2">
      <c r="B1258" s="40" t="s">
        <v>31</v>
      </c>
      <c r="C1258" s="40" t="s">
        <v>31</v>
      </c>
      <c r="D1258" s="40" t="s">
        <v>1455</v>
      </c>
      <c r="E1258" s="40" t="s">
        <v>1437</v>
      </c>
      <c r="F1258" s="40" t="s">
        <v>380</v>
      </c>
      <c r="G1258" s="40" t="s">
        <v>384</v>
      </c>
      <c r="H1258" s="63" t="str">
        <f>Table1[[#This Row],[Tabela]]&amp;Table1[[#This Row],[Campo]]</f>
        <v>lt004_protectionepc_lbl</v>
      </c>
      <c r="I1258" s="3" t="s">
        <v>631</v>
      </c>
      <c r="J1258" s="47">
        <f>VLOOKUP(Table1[[#This Row],[Status]],Auxiliar!$B$16:$C$24,2,0)</f>
        <v>7</v>
      </c>
      <c r="K1258" s="47" t="s">
        <v>1333</v>
      </c>
      <c r="L1258" s="48" t="s">
        <v>1339</v>
      </c>
      <c r="M1258" s="22" t="s">
        <v>1340</v>
      </c>
      <c r="N1258" s="50">
        <v>45581</v>
      </c>
      <c r="O1258" s="22">
        <f>INDEX(Auxiliar!$D$5:$F$13,MATCH(Table1[[#This Row],[Tipologia_Testes]],Auxiliar!$B$5:$B$13,0),MATCH(Table1[[#This Row],[Complexidade]],Auxiliar!$D$4:$F$4,0))</f>
        <v>2</v>
      </c>
      <c r="P1258" s="45" t="s">
        <v>1456</v>
      </c>
      <c r="Q1258" s="118"/>
      <c r="R1258" s="159">
        <v>45583</v>
      </c>
      <c r="S1258" s="159"/>
      <c r="T1258" s="159">
        <v>45583</v>
      </c>
      <c r="U1258" s="159"/>
      <c r="V1258" s="159"/>
      <c r="W1258" s="3">
        <f>VLOOKUP(Table1[[#This Row],[Status]],Auxiliar!$B$16:$D$24,3,0)*Table1[[#This Row],[Estimação (horas)]]</f>
        <v>0.5</v>
      </c>
      <c r="X1258" s="118"/>
    </row>
    <row r="1259" spans="2:24" ht="17.649999999999999" hidden="1" customHeight="1" x14ac:dyDescent="0.2">
      <c r="B1259" s="40" t="s">
        <v>31</v>
      </c>
      <c r="C1259" s="40" t="s">
        <v>31</v>
      </c>
      <c r="D1259" s="40" t="s">
        <v>1455</v>
      </c>
      <c r="E1259" s="40" t="s">
        <v>1437</v>
      </c>
      <c r="F1259" s="40" t="s">
        <v>380</v>
      </c>
      <c r="G1259" s="40" t="s">
        <v>384</v>
      </c>
      <c r="H1259" s="63" t="str">
        <f>Table1[[#This Row],[Tabela]]&amp;Table1[[#This Row],[Campo]]</f>
        <v>lt004_protectionepc_lbl</v>
      </c>
      <c r="I1259" s="3" t="s">
        <v>631</v>
      </c>
      <c r="J1259" s="47">
        <f>VLOOKUP(Table1[[#This Row],[Status]],Auxiliar!$B$16:$C$24,2,0)</f>
        <v>7</v>
      </c>
      <c r="K1259" s="47" t="s">
        <v>1336</v>
      </c>
      <c r="L1259" s="48" t="s">
        <v>1339</v>
      </c>
      <c r="M1259" s="22" t="s">
        <v>1340</v>
      </c>
      <c r="N1259" s="50">
        <v>45581</v>
      </c>
      <c r="O1259" s="22">
        <f>INDEX(Auxiliar!$D$5:$F$13,MATCH(Table1[[#This Row],[Tipologia_Testes]],Auxiliar!$B$5:$B$13,0),MATCH(Table1[[#This Row],[Complexidade]],Auxiliar!$D$4:$F$4,0))</f>
        <v>0.1</v>
      </c>
      <c r="P1259" s="45" t="s">
        <v>1456</v>
      </c>
      <c r="Q1259" s="118"/>
      <c r="R1259" s="159">
        <v>45583</v>
      </c>
      <c r="S1259" s="159"/>
      <c r="T1259" s="159">
        <v>45583</v>
      </c>
      <c r="U1259" s="159"/>
      <c r="V1259" s="159"/>
      <c r="W1259" s="3">
        <f>VLOOKUP(Table1[[#This Row],[Status]],Auxiliar!$B$16:$D$24,3,0)*Table1[[#This Row],[Estimação (horas)]]</f>
        <v>2.5000000000000001E-2</v>
      </c>
      <c r="X1259" s="118"/>
    </row>
    <row r="1260" spans="2:24" ht="52.15" hidden="1" customHeight="1" x14ac:dyDescent="0.2">
      <c r="B1260" s="42" t="s">
        <v>31</v>
      </c>
      <c r="C1260" s="42" t="s">
        <v>31</v>
      </c>
      <c r="D1260" s="37" t="s">
        <v>1457</v>
      </c>
      <c r="E1260" s="41" t="s">
        <v>1458</v>
      </c>
      <c r="F1260" s="41" t="s">
        <v>380</v>
      </c>
      <c r="G1260" s="39" t="s">
        <v>385</v>
      </c>
      <c r="H1260" s="64" t="str">
        <f>Table1[[#This Row],[Tabela]]&amp;Table1[[#This Row],[Campo]]</f>
        <v>lt004_protectionemssns_scp1_prtctn</v>
      </c>
      <c r="I1260" s="3" t="s">
        <v>627</v>
      </c>
      <c r="J1260" s="47">
        <f>VLOOKUP(Table1[[#This Row],[Status]],Auxiliar!$B$16:$C$24,2,0)</f>
        <v>4</v>
      </c>
      <c r="K1260" s="47" t="s">
        <v>1332</v>
      </c>
      <c r="L1260" s="48" t="s">
        <v>1339</v>
      </c>
      <c r="M1260" s="22" t="s">
        <v>1340</v>
      </c>
      <c r="N1260" s="50">
        <v>45581</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0.5</v>
      </c>
      <c r="X1260" s="118"/>
    </row>
    <row r="1261" spans="2:24" ht="17.649999999999999" hidden="1" customHeight="1" x14ac:dyDescent="0.2">
      <c r="B1261" s="40" t="s">
        <v>31</v>
      </c>
      <c r="C1261" s="40" t="s">
        <v>31</v>
      </c>
      <c r="D1261" s="40" t="s">
        <v>1457</v>
      </c>
      <c r="E1261" s="40" t="s">
        <v>1458</v>
      </c>
      <c r="F1261" s="40" t="s">
        <v>380</v>
      </c>
      <c r="G1261" s="40" t="s">
        <v>385</v>
      </c>
      <c r="H1261" s="63" t="str">
        <f>Table1[[#This Row],[Tabela]]&amp;Table1[[#This Row],[Campo]]</f>
        <v>lt004_protectionemssns_scp1_prtctn</v>
      </c>
      <c r="I1261" s="3" t="s">
        <v>627</v>
      </c>
      <c r="J1261" s="47">
        <f>VLOOKUP(Table1[[#This Row],[Status]],Auxiliar!$B$16:$C$24,2,0)</f>
        <v>4</v>
      </c>
      <c r="K1261" s="47" t="s">
        <v>1333</v>
      </c>
      <c r="L1261" s="48" t="s">
        <v>1339</v>
      </c>
      <c r="M1261" s="22" t="s">
        <v>1340</v>
      </c>
      <c r="N1261" s="50">
        <v>45581</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0.5</v>
      </c>
      <c r="X1261" s="118"/>
    </row>
    <row r="1262" spans="2:24" ht="17.649999999999999" hidden="1" customHeight="1" x14ac:dyDescent="0.2">
      <c r="B1262" s="40" t="s">
        <v>31</v>
      </c>
      <c r="C1262" s="40" t="s">
        <v>31</v>
      </c>
      <c r="D1262" s="40" t="s">
        <v>1457</v>
      </c>
      <c r="E1262" s="40" t="s">
        <v>1458</v>
      </c>
      <c r="F1262" s="40" t="s">
        <v>380</v>
      </c>
      <c r="G1262" s="40" t="s">
        <v>385</v>
      </c>
      <c r="H1262" s="63" t="str">
        <f>Table1[[#This Row],[Tabela]]&amp;Table1[[#This Row],[Campo]]</f>
        <v>lt004_protectionemssns_scp1_prtctn</v>
      </c>
      <c r="I1262" s="3" t="s">
        <v>627</v>
      </c>
      <c r="J1262" s="47">
        <f>VLOOKUP(Table1[[#This Row],[Status]],Auxiliar!$B$16:$C$24,2,0)</f>
        <v>4</v>
      </c>
      <c r="K1262" s="47" t="s">
        <v>1336</v>
      </c>
      <c r="L1262" s="48" t="s">
        <v>1339</v>
      </c>
      <c r="M1262" s="22" t="s">
        <v>1340</v>
      </c>
      <c r="N1262" s="50">
        <v>45581</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2.5000000000000001E-2</v>
      </c>
      <c r="X1262" s="118"/>
    </row>
    <row r="1263" spans="2:24" ht="52.15" hidden="1" customHeight="1" x14ac:dyDescent="0.2">
      <c r="B1263" s="42" t="s">
        <v>31</v>
      </c>
      <c r="C1263" s="42" t="s">
        <v>31</v>
      </c>
      <c r="D1263" s="37" t="s">
        <v>1457</v>
      </c>
      <c r="E1263" s="41" t="s">
        <v>1459</v>
      </c>
      <c r="F1263" s="41" t="s">
        <v>380</v>
      </c>
      <c r="G1263" s="39" t="s">
        <v>386</v>
      </c>
      <c r="H1263" s="64" t="str">
        <f>Table1[[#This Row],[Tabela]]&amp;Table1[[#This Row],[Campo]]</f>
        <v>lt004_protectionemssns_scp2_prtctn</v>
      </c>
      <c r="I1263" s="3" t="s">
        <v>627</v>
      </c>
      <c r="J1263" s="47">
        <f>VLOOKUP(Table1[[#This Row],[Status]],Auxiliar!$B$16:$C$24,2,0)</f>
        <v>4</v>
      </c>
      <c r="K1263" s="47" t="s">
        <v>1332</v>
      </c>
      <c r="L1263" s="48" t="s">
        <v>1339</v>
      </c>
      <c r="M1263" s="22" t="s">
        <v>1340</v>
      </c>
      <c r="N1263" s="50">
        <v>45581</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0.5</v>
      </c>
      <c r="X1263" s="118"/>
    </row>
    <row r="1264" spans="2:24" ht="17.649999999999999" hidden="1" customHeight="1" x14ac:dyDescent="0.2">
      <c r="B1264" s="40" t="s">
        <v>31</v>
      </c>
      <c r="C1264" s="40" t="s">
        <v>31</v>
      </c>
      <c r="D1264" s="40" t="s">
        <v>1457</v>
      </c>
      <c r="E1264" s="40" t="s">
        <v>1459</v>
      </c>
      <c r="F1264" s="40" t="s">
        <v>380</v>
      </c>
      <c r="G1264" s="40" t="s">
        <v>386</v>
      </c>
      <c r="H1264" s="63" t="str">
        <f>Table1[[#This Row],[Tabela]]&amp;Table1[[#This Row],[Campo]]</f>
        <v>lt004_protectionemssns_scp2_prtctn</v>
      </c>
      <c r="I1264" s="3" t="s">
        <v>627</v>
      </c>
      <c r="J1264" s="47">
        <f>VLOOKUP(Table1[[#This Row],[Status]],Auxiliar!$B$16:$C$24,2,0)</f>
        <v>4</v>
      </c>
      <c r="K1264" s="47" t="s">
        <v>1333</v>
      </c>
      <c r="L1264" s="48" t="s">
        <v>1339</v>
      </c>
      <c r="M1264" s="22" t="s">
        <v>1340</v>
      </c>
      <c r="N1264" s="50">
        <v>45581</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0.5</v>
      </c>
      <c r="X1264" s="118"/>
    </row>
    <row r="1265" spans="2:24" ht="17.649999999999999" hidden="1" customHeight="1" x14ac:dyDescent="0.2">
      <c r="B1265" s="40" t="s">
        <v>31</v>
      </c>
      <c r="C1265" s="40" t="s">
        <v>31</v>
      </c>
      <c r="D1265" s="40" t="s">
        <v>1457</v>
      </c>
      <c r="E1265" s="40" t="s">
        <v>1459</v>
      </c>
      <c r="F1265" s="40" t="s">
        <v>380</v>
      </c>
      <c r="G1265" s="40" t="s">
        <v>386</v>
      </c>
      <c r="H1265" s="63" t="str">
        <f>Table1[[#This Row],[Tabela]]&amp;Table1[[#This Row],[Campo]]</f>
        <v>lt004_protectionemssns_scp2_prtctn</v>
      </c>
      <c r="I1265" s="3" t="s">
        <v>627</v>
      </c>
      <c r="J1265" s="47">
        <f>VLOOKUP(Table1[[#This Row],[Status]],Auxiliar!$B$16:$C$24,2,0)</f>
        <v>4</v>
      </c>
      <c r="K1265" s="47" t="s">
        <v>1336</v>
      </c>
      <c r="L1265" s="48" t="s">
        <v>1339</v>
      </c>
      <c r="M1265" s="22" t="s">
        <v>1340</v>
      </c>
      <c r="N1265" s="50">
        <v>45581</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2.5000000000000001E-2</v>
      </c>
      <c r="X1265" s="118"/>
    </row>
    <row r="1266" spans="2:24" ht="52.15" hidden="1" customHeight="1" x14ac:dyDescent="0.2">
      <c r="B1266" s="42" t="s">
        <v>31</v>
      </c>
      <c r="C1266" s="42" t="s">
        <v>31</v>
      </c>
      <c r="D1266" s="37" t="s">
        <v>1457</v>
      </c>
      <c r="E1266" s="41" t="s">
        <v>1460</v>
      </c>
      <c r="F1266" s="41" t="s">
        <v>380</v>
      </c>
      <c r="G1266" s="39" t="s">
        <v>387</v>
      </c>
      <c r="H1266" s="64" t="str">
        <f>Table1[[#This Row],[Tabela]]&amp;Table1[[#This Row],[Campo]]</f>
        <v>lt004_protectionemssns_scp3_prtctn</v>
      </c>
      <c r="I1266" s="3" t="s">
        <v>631</v>
      </c>
      <c r="J1266" s="47">
        <f>VLOOKUP(Table1[[#This Row],[Status]],Auxiliar!$B$16:$C$24,2,0)</f>
        <v>7</v>
      </c>
      <c r="K1266" s="47" t="s">
        <v>1332</v>
      </c>
      <c r="L1266" s="48" t="s">
        <v>1339</v>
      </c>
      <c r="M1266" s="22" t="s">
        <v>1340</v>
      </c>
      <c r="N1266" s="50">
        <v>45580</v>
      </c>
      <c r="O1266" s="22">
        <f>INDEX(Auxiliar!$D$5:$F$13,MATCH(Table1[[#This Row],[Tipologia_Testes]],Auxiliar!$B$5:$B$13,0),MATCH(Table1[[#This Row],[Complexidade]],Auxiliar!$D$4:$F$4,0))</f>
        <v>2</v>
      </c>
      <c r="P1266" s="45" t="s">
        <v>1444</v>
      </c>
      <c r="Q1266" s="118"/>
      <c r="R1266" s="159">
        <v>45583</v>
      </c>
      <c r="S1266" s="159"/>
      <c r="T1266" s="159">
        <v>45583</v>
      </c>
      <c r="U1266" s="159"/>
      <c r="V1266" s="159"/>
      <c r="W1266" s="3">
        <f>VLOOKUP(Table1[[#This Row],[Status]],Auxiliar!$B$16:$D$24,3,0)*Table1[[#This Row],[Estimação (horas)]]</f>
        <v>0.5</v>
      </c>
      <c r="X1266" s="118"/>
    </row>
    <row r="1267" spans="2:24" ht="17.649999999999999" hidden="1" customHeight="1" x14ac:dyDescent="0.2">
      <c r="B1267" s="40" t="s">
        <v>31</v>
      </c>
      <c r="C1267" s="40" t="s">
        <v>31</v>
      </c>
      <c r="D1267" s="40" t="s">
        <v>1457</v>
      </c>
      <c r="E1267" s="40" t="s">
        <v>1460</v>
      </c>
      <c r="F1267" s="40" t="s">
        <v>380</v>
      </c>
      <c r="G1267" s="40" t="s">
        <v>387</v>
      </c>
      <c r="H1267" s="63" t="str">
        <f>Table1[[#This Row],[Tabela]]&amp;Table1[[#This Row],[Campo]]</f>
        <v>lt004_protectionemssns_scp3_prtctn</v>
      </c>
      <c r="I1267" s="3" t="s">
        <v>631</v>
      </c>
      <c r="J1267" s="47">
        <f>VLOOKUP(Table1[[#This Row],[Status]],Auxiliar!$B$16:$C$24,2,0)</f>
        <v>7</v>
      </c>
      <c r="K1267" s="47" t="s">
        <v>1333</v>
      </c>
      <c r="L1267" s="48" t="s">
        <v>1339</v>
      </c>
      <c r="M1267" s="22" t="s">
        <v>1340</v>
      </c>
      <c r="N1267" s="50">
        <v>45580</v>
      </c>
      <c r="O1267" s="22">
        <f>INDEX(Auxiliar!$D$5:$F$13,MATCH(Table1[[#This Row],[Tipologia_Testes]],Auxiliar!$B$5:$B$13,0),MATCH(Table1[[#This Row],[Complexidade]],Auxiliar!$D$4:$F$4,0))</f>
        <v>2</v>
      </c>
      <c r="P1267" s="45" t="s">
        <v>1444</v>
      </c>
      <c r="Q1267" s="118"/>
      <c r="R1267" s="159">
        <v>45583</v>
      </c>
      <c r="S1267" s="159"/>
      <c r="T1267" s="159">
        <v>45583</v>
      </c>
      <c r="U1267" s="159"/>
      <c r="V1267" s="159"/>
      <c r="W1267" s="3">
        <f>VLOOKUP(Table1[[#This Row],[Status]],Auxiliar!$B$16:$D$24,3,0)*Table1[[#This Row],[Estimação (horas)]]</f>
        <v>0.5</v>
      </c>
      <c r="X1267" s="118"/>
    </row>
    <row r="1268" spans="2:24" ht="17.649999999999999" hidden="1" customHeight="1" x14ac:dyDescent="0.2">
      <c r="B1268" s="40" t="s">
        <v>31</v>
      </c>
      <c r="C1268" s="40" t="s">
        <v>31</v>
      </c>
      <c r="D1268" s="40" t="s">
        <v>1457</v>
      </c>
      <c r="E1268" s="40" t="s">
        <v>1460</v>
      </c>
      <c r="F1268" s="40" t="s">
        <v>380</v>
      </c>
      <c r="G1268" s="40" t="s">
        <v>387</v>
      </c>
      <c r="H1268" s="63" t="str">
        <f>Table1[[#This Row],[Tabela]]&amp;Table1[[#This Row],[Campo]]</f>
        <v>lt004_protectionemssns_scp3_prtctn</v>
      </c>
      <c r="I1268" s="3" t="s">
        <v>631</v>
      </c>
      <c r="J1268" s="47">
        <f>VLOOKUP(Table1[[#This Row],[Status]],Auxiliar!$B$16:$C$24,2,0)</f>
        <v>7</v>
      </c>
      <c r="K1268" s="47" t="s">
        <v>1336</v>
      </c>
      <c r="L1268" s="48" t="s">
        <v>1339</v>
      </c>
      <c r="M1268" s="22" t="s">
        <v>1340</v>
      </c>
      <c r="N1268" s="50">
        <v>45580</v>
      </c>
      <c r="O1268" s="22">
        <f>INDEX(Auxiliar!$D$5:$F$13,MATCH(Table1[[#This Row],[Tipologia_Testes]],Auxiliar!$B$5:$B$13,0),MATCH(Table1[[#This Row],[Complexidade]],Auxiliar!$D$4:$F$4,0))</f>
        <v>0.1</v>
      </c>
      <c r="P1268" s="45" t="s">
        <v>1444</v>
      </c>
      <c r="Q1268" s="118"/>
      <c r="R1268" s="159">
        <v>45583</v>
      </c>
      <c r="S1268" s="159"/>
      <c r="T1268" s="159">
        <v>45583</v>
      </c>
      <c r="U1268" s="159"/>
      <c r="V1268" s="159"/>
      <c r="W1268" s="3">
        <f>VLOOKUP(Table1[[#This Row],[Status]],Auxiliar!$B$16:$D$24,3,0)*Table1[[#This Row],[Estimação (horas)]]</f>
        <v>2.5000000000000001E-2</v>
      </c>
      <c r="X1268" s="118"/>
    </row>
    <row r="1269" spans="2:24" ht="17.649999999999999" hidden="1" customHeight="1" x14ac:dyDescent="0.2">
      <c r="B1269" s="42" t="s">
        <v>31</v>
      </c>
      <c r="C1269" s="42" t="s">
        <v>31</v>
      </c>
      <c r="D1269" s="38" t="s">
        <v>1455</v>
      </c>
      <c r="E1269" s="43" t="s">
        <v>1437</v>
      </c>
      <c r="F1269" s="41" t="s">
        <v>380</v>
      </c>
      <c r="G1269" s="39" t="s">
        <v>388</v>
      </c>
      <c r="H1269" s="64" t="str">
        <f>Table1[[#This Row],[Tabela]]&amp;Table1[[#This Row],[Campo]]</f>
        <v>lt004_protectionmthd_usd_prtctn_scp_1</v>
      </c>
      <c r="I1269" s="3" t="s">
        <v>631</v>
      </c>
      <c r="J1269" s="47">
        <f>VLOOKUP(Table1[[#This Row],[Status]],Auxiliar!$B$16:$C$24,2,0)</f>
        <v>7</v>
      </c>
      <c r="K1269" s="47" t="s">
        <v>1332</v>
      </c>
      <c r="L1269" s="48" t="s">
        <v>1339</v>
      </c>
      <c r="M1269" s="22" t="s">
        <v>1340</v>
      </c>
      <c r="N1269" s="50">
        <v>45581</v>
      </c>
      <c r="O1269" s="22">
        <f>INDEX(Auxiliar!$D$5:$F$13,MATCH(Table1[[#This Row],[Tipologia_Testes]],Auxiliar!$B$5:$B$13,0),MATCH(Table1[[#This Row],[Complexidade]],Auxiliar!$D$4:$F$4,0))</f>
        <v>2</v>
      </c>
      <c r="P1269" s="45" t="s">
        <v>1456</v>
      </c>
      <c r="Q1269" s="118"/>
      <c r="R1269" s="159">
        <v>45583</v>
      </c>
      <c r="S1269" s="159"/>
      <c r="T1269" s="159">
        <v>45583</v>
      </c>
      <c r="U1269" s="159"/>
      <c r="V1269" s="159"/>
      <c r="W1269" s="3">
        <f>VLOOKUP(Table1[[#This Row],[Status]],Auxiliar!$B$16:$D$24,3,0)*Table1[[#This Row],[Estimação (horas)]]</f>
        <v>0.5</v>
      </c>
      <c r="X1269" s="118"/>
    </row>
    <row r="1270" spans="2:24" ht="17.649999999999999" hidden="1" customHeight="1" x14ac:dyDescent="0.2">
      <c r="B1270" s="40" t="s">
        <v>31</v>
      </c>
      <c r="C1270" s="40" t="s">
        <v>31</v>
      </c>
      <c r="D1270" s="40" t="s">
        <v>1455</v>
      </c>
      <c r="E1270" s="40" t="s">
        <v>1437</v>
      </c>
      <c r="F1270" s="40" t="s">
        <v>380</v>
      </c>
      <c r="G1270" s="40" t="s">
        <v>388</v>
      </c>
      <c r="H1270" s="63" t="str">
        <f>Table1[[#This Row],[Tabela]]&amp;Table1[[#This Row],[Campo]]</f>
        <v>lt004_protectionmthd_usd_prtctn_scp_1</v>
      </c>
      <c r="I1270" s="3" t="s">
        <v>631</v>
      </c>
      <c r="J1270" s="47">
        <f>VLOOKUP(Table1[[#This Row],[Status]],Auxiliar!$B$16:$C$24,2,0)</f>
        <v>7</v>
      </c>
      <c r="K1270" s="47" t="s">
        <v>1333</v>
      </c>
      <c r="L1270" s="48" t="s">
        <v>1339</v>
      </c>
      <c r="M1270" s="22" t="s">
        <v>1340</v>
      </c>
      <c r="N1270" s="50">
        <v>45581</v>
      </c>
      <c r="O1270" s="22">
        <f>INDEX(Auxiliar!$D$5:$F$13,MATCH(Table1[[#This Row],[Tipologia_Testes]],Auxiliar!$B$5:$B$13,0),MATCH(Table1[[#This Row],[Complexidade]],Auxiliar!$D$4:$F$4,0))</f>
        <v>2</v>
      </c>
      <c r="P1270" s="45" t="s">
        <v>1456</v>
      </c>
      <c r="Q1270" s="118"/>
      <c r="R1270" s="159">
        <v>45583</v>
      </c>
      <c r="S1270" s="159"/>
      <c r="T1270" s="159">
        <v>45583</v>
      </c>
      <c r="U1270" s="159"/>
      <c r="V1270" s="159"/>
      <c r="W1270" s="3">
        <f>VLOOKUP(Table1[[#This Row],[Status]],Auxiliar!$B$16:$D$24,3,0)*Table1[[#This Row],[Estimação (horas)]]</f>
        <v>0.5</v>
      </c>
      <c r="X1270" s="118"/>
    </row>
    <row r="1271" spans="2:24" ht="17.649999999999999" hidden="1" customHeight="1" x14ac:dyDescent="0.2">
      <c r="B1271" s="40" t="s">
        <v>31</v>
      </c>
      <c r="C1271" s="40" t="s">
        <v>31</v>
      </c>
      <c r="D1271" s="40" t="s">
        <v>1455</v>
      </c>
      <c r="E1271" s="40" t="s">
        <v>1437</v>
      </c>
      <c r="F1271" s="40" t="s">
        <v>380</v>
      </c>
      <c r="G1271" s="40" t="s">
        <v>388</v>
      </c>
      <c r="H1271" s="63" t="str">
        <f>Table1[[#This Row],[Tabela]]&amp;Table1[[#This Row],[Campo]]</f>
        <v>lt004_protectionmthd_usd_prtctn_scp_1</v>
      </c>
      <c r="I1271" s="3" t="s">
        <v>631</v>
      </c>
      <c r="J1271" s="47">
        <f>VLOOKUP(Table1[[#This Row],[Status]],Auxiliar!$B$16:$C$24,2,0)</f>
        <v>7</v>
      </c>
      <c r="K1271" s="47" t="s">
        <v>1336</v>
      </c>
      <c r="L1271" s="48" t="s">
        <v>1339</v>
      </c>
      <c r="M1271" s="22" t="s">
        <v>1340</v>
      </c>
      <c r="N1271" s="50">
        <v>45581</v>
      </c>
      <c r="O1271" s="22">
        <f>INDEX(Auxiliar!$D$5:$F$13,MATCH(Table1[[#This Row],[Tipologia_Testes]],Auxiliar!$B$5:$B$13,0),MATCH(Table1[[#This Row],[Complexidade]],Auxiliar!$D$4:$F$4,0))</f>
        <v>0.1</v>
      </c>
      <c r="P1271" s="45" t="s">
        <v>1456</v>
      </c>
      <c r="Q1271" s="118"/>
      <c r="R1271" s="159">
        <v>45583</v>
      </c>
      <c r="S1271" s="159"/>
      <c r="T1271" s="159">
        <v>45583</v>
      </c>
      <c r="U1271" s="159"/>
      <c r="V1271" s="159"/>
      <c r="W1271" s="3">
        <f>VLOOKUP(Table1[[#This Row],[Status]],Auxiliar!$B$16:$D$24,3,0)*Table1[[#This Row],[Estimação (horas)]]</f>
        <v>2.5000000000000001E-2</v>
      </c>
      <c r="X1271" s="118"/>
    </row>
    <row r="1272" spans="2:24" ht="17.649999999999999" hidden="1" customHeight="1" x14ac:dyDescent="0.2">
      <c r="B1272" s="42" t="s">
        <v>31</v>
      </c>
      <c r="C1272" s="42" t="s">
        <v>31</v>
      </c>
      <c r="D1272" s="38" t="s">
        <v>1455</v>
      </c>
      <c r="E1272" s="43" t="s">
        <v>1437</v>
      </c>
      <c r="F1272" s="41" t="s">
        <v>380</v>
      </c>
      <c r="G1272" s="39" t="s">
        <v>389</v>
      </c>
      <c r="H1272" s="64" t="str">
        <f>Table1[[#This Row],[Tabela]]&amp;Table1[[#This Row],[Campo]]</f>
        <v>lt004_protectionmthd_usd_prtctn_scp_2</v>
      </c>
      <c r="I1272" s="3" t="s">
        <v>631</v>
      </c>
      <c r="J1272" s="47">
        <f>VLOOKUP(Table1[[#This Row],[Status]],Auxiliar!$B$16:$C$24,2,0)</f>
        <v>7</v>
      </c>
      <c r="K1272" s="47" t="s">
        <v>1332</v>
      </c>
      <c r="L1272" s="48" t="s">
        <v>1339</v>
      </c>
      <c r="M1272" s="22" t="s">
        <v>1340</v>
      </c>
      <c r="N1272" s="50">
        <v>45581</v>
      </c>
      <c r="O1272" s="22">
        <f>INDEX(Auxiliar!$D$5:$F$13,MATCH(Table1[[#This Row],[Tipologia_Testes]],Auxiliar!$B$5:$B$13,0),MATCH(Table1[[#This Row],[Complexidade]],Auxiliar!$D$4:$F$4,0))</f>
        <v>2</v>
      </c>
      <c r="P1272" s="45" t="s">
        <v>1456</v>
      </c>
      <c r="Q1272" s="118"/>
      <c r="R1272" s="159">
        <v>45583</v>
      </c>
      <c r="S1272" s="159"/>
      <c r="T1272" s="159">
        <v>45583</v>
      </c>
      <c r="U1272" s="159"/>
      <c r="V1272" s="159"/>
      <c r="W1272" s="3">
        <f>VLOOKUP(Table1[[#This Row],[Status]],Auxiliar!$B$16:$D$24,3,0)*Table1[[#This Row],[Estimação (horas)]]</f>
        <v>0.5</v>
      </c>
      <c r="X1272" s="118"/>
    </row>
    <row r="1273" spans="2:24" ht="17.649999999999999" hidden="1" customHeight="1" x14ac:dyDescent="0.2">
      <c r="B1273" s="40" t="s">
        <v>31</v>
      </c>
      <c r="C1273" s="40" t="s">
        <v>31</v>
      </c>
      <c r="D1273" s="40" t="s">
        <v>1455</v>
      </c>
      <c r="E1273" s="40" t="s">
        <v>1437</v>
      </c>
      <c r="F1273" s="40" t="s">
        <v>380</v>
      </c>
      <c r="G1273" s="40" t="s">
        <v>389</v>
      </c>
      <c r="H1273" s="63" t="str">
        <f>Table1[[#This Row],[Tabela]]&amp;Table1[[#This Row],[Campo]]</f>
        <v>lt004_protectionmthd_usd_prtctn_scp_2</v>
      </c>
      <c r="I1273" s="3" t="s">
        <v>631</v>
      </c>
      <c r="J1273" s="47">
        <f>VLOOKUP(Table1[[#This Row],[Status]],Auxiliar!$B$16:$C$24,2,0)</f>
        <v>7</v>
      </c>
      <c r="K1273" s="47" t="s">
        <v>1333</v>
      </c>
      <c r="L1273" s="48" t="s">
        <v>1339</v>
      </c>
      <c r="M1273" s="22" t="s">
        <v>1340</v>
      </c>
      <c r="N1273" s="50">
        <v>45581</v>
      </c>
      <c r="O1273" s="22">
        <f>INDEX(Auxiliar!$D$5:$F$13,MATCH(Table1[[#This Row],[Tipologia_Testes]],Auxiliar!$B$5:$B$13,0),MATCH(Table1[[#This Row],[Complexidade]],Auxiliar!$D$4:$F$4,0))</f>
        <v>2</v>
      </c>
      <c r="P1273" s="45" t="s">
        <v>1456</v>
      </c>
      <c r="Q1273" s="118"/>
      <c r="R1273" s="159">
        <v>45583</v>
      </c>
      <c r="S1273" s="159"/>
      <c r="T1273" s="159">
        <v>45583</v>
      </c>
      <c r="U1273" s="159"/>
      <c r="V1273" s="159"/>
      <c r="W1273" s="3">
        <f>VLOOKUP(Table1[[#This Row],[Status]],Auxiliar!$B$16:$D$24,3,0)*Table1[[#This Row],[Estimação (horas)]]</f>
        <v>0.5</v>
      </c>
      <c r="X1273" s="118"/>
    </row>
    <row r="1274" spans="2:24" ht="17.649999999999999" hidden="1" customHeight="1" x14ac:dyDescent="0.2">
      <c r="B1274" s="40" t="s">
        <v>31</v>
      </c>
      <c r="C1274" s="40" t="s">
        <v>31</v>
      </c>
      <c r="D1274" s="40" t="s">
        <v>1455</v>
      </c>
      <c r="E1274" s="40" t="s">
        <v>1437</v>
      </c>
      <c r="F1274" s="40" t="s">
        <v>380</v>
      </c>
      <c r="G1274" s="40" t="s">
        <v>389</v>
      </c>
      <c r="H1274" s="63" t="str">
        <f>Table1[[#This Row],[Tabela]]&amp;Table1[[#This Row],[Campo]]</f>
        <v>lt004_protectionmthd_usd_prtctn_scp_2</v>
      </c>
      <c r="I1274" s="3" t="s">
        <v>631</v>
      </c>
      <c r="J1274" s="47">
        <f>VLOOKUP(Table1[[#This Row],[Status]],Auxiliar!$B$16:$C$24,2,0)</f>
        <v>7</v>
      </c>
      <c r="K1274" s="47" t="s">
        <v>1336</v>
      </c>
      <c r="L1274" s="48" t="s">
        <v>1339</v>
      </c>
      <c r="M1274" s="22" t="s">
        <v>1340</v>
      </c>
      <c r="N1274" s="50">
        <v>45581</v>
      </c>
      <c r="O1274" s="22">
        <f>INDEX(Auxiliar!$D$5:$F$13,MATCH(Table1[[#This Row],[Tipologia_Testes]],Auxiliar!$B$5:$B$13,0),MATCH(Table1[[#This Row],[Complexidade]],Auxiliar!$D$4:$F$4,0))</f>
        <v>0.1</v>
      </c>
      <c r="P1274" s="45" t="s">
        <v>1456</v>
      </c>
      <c r="Q1274" s="118"/>
      <c r="R1274" s="159">
        <v>45583</v>
      </c>
      <c r="S1274" s="159"/>
      <c r="T1274" s="159">
        <v>45583</v>
      </c>
      <c r="U1274" s="159"/>
      <c r="V1274" s="159"/>
      <c r="W1274" s="3">
        <f>VLOOKUP(Table1[[#This Row],[Status]],Auxiliar!$B$16:$D$24,3,0)*Table1[[#This Row],[Estimação (horas)]]</f>
        <v>2.5000000000000001E-2</v>
      </c>
      <c r="X1274" s="118"/>
    </row>
    <row r="1275" spans="2:24" ht="17.649999999999999" hidden="1" customHeight="1" x14ac:dyDescent="0.2">
      <c r="B1275" s="42" t="s">
        <v>31</v>
      </c>
      <c r="C1275" s="42" t="s">
        <v>31</v>
      </c>
      <c r="D1275" s="38" t="s">
        <v>1455</v>
      </c>
      <c r="E1275" s="43" t="s">
        <v>1437</v>
      </c>
      <c r="F1275" s="41" t="s">
        <v>380</v>
      </c>
      <c r="G1275" s="39" t="s">
        <v>390</v>
      </c>
      <c r="H1275" s="64" t="str">
        <f>Table1[[#This Row],[Tabela]]&amp;Table1[[#This Row],[Campo]]</f>
        <v>lt004_protectionmthd_usd_prtctn_scp_3</v>
      </c>
      <c r="I1275" s="3" t="s">
        <v>631</v>
      </c>
      <c r="J1275" s="47">
        <f>VLOOKUP(Table1[[#This Row],[Status]],Auxiliar!$B$16:$C$24,2,0)</f>
        <v>7</v>
      </c>
      <c r="K1275" s="47" t="s">
        <v>1332</v>
      </c>
      <c r="L1275" s="48" t="s">
        <v>1339</v>
      </c>
      <c r="M1275" s="22" t="s">
        <v>1340</v>
      </c>
      <c r="N1275" s="50">
        <v>45580</v>
      </c>
      <c r="O1275" s="22">
        <f>INDEX(Auxiliar!$D$5:$F$13,MATCH(Table1[[#This Row],[Tipologia_Testes]],Auxiliar!$B$5:$B$13,0),MATCH(Table1[[#This Row],[Complexidade]],Auxiliar!$D$4:$F$4,0))</f>
        <v>2</v>
      </c>
      <c r="P1275" s="45" t="s">
        <v>1456</v>
      </c>
      <c r="Q1275" s="118"/>
      <c r="R1275" s="159">
        <v>45583</v>
      </c>
      <c r="S1275" s="159"/>
      <c r="T1275" s="159">
        <v>45583</v>
      </c>
      <c r="U1275" s="159"/>
      <c r="V1275" s="159"/>
      <c r="W1275" s="3">
        <f>VLOOKUP(Table1[[#This Row],[Status]],Auxiliar!$B$16:$D$24,3,0)*Table1[[#This Row],[Estimação (horas)]]</f>
        <v>0.5</v>
      </c>
      <c r="X1275" s="118"/>
    </row>
    <row r="1276" spans="2:24" ht="17.649999999999999" hidden="1" customHeight="1" x14ac:dyDescent="0.2">
      <c r="B1276" s="40" t="s">
        <v>31</v>
      </c>
      <c r="C1276" s="40" t="s">
        <v>31</v>
      </c>
      <c r="D1276" s="40" t="s">
        <v>1455</v>
      </c>
      <c r="E1276" s="40" t="s">
        <v>1437</v>
      </c>
      <c r="F1276" s="40" t="s">
        <v>380</v>
      </c>
      <c r="G1276" s="40" t="s">
        <v>390</v>
      </c>
      <c r="H1276" s="63" t="str">
        <f>Table1[[#This Row],[Tabela]]&amp;Table1[[#This Row],[Campo]]</f>
        <v>lt004_protectionmthd_usd_prtctn_scp_3</v>
      </c>
      <c r="I1276" s="3" t="s">
        <v>631</v>
      </c>
      <c r="J1276" s="47">
        <f>VLOOKUP(Table1[[#This Row],[Status]],Auxiliar!$B$16:$C$24,2,0)</f>
        <v>7</v>
      </c>
      <c r="K1276" s="47" t="s">
        <v>1333</v>
      </c>
      <c r="L1276" s="48" t="s">
        <v>1339</v>
      </c>
      <c r="M1276" s="22" t="s">
        <v>1340</v>
      </c>
      <c r="N1276" s="50">
        <v>45580</v>
      </c>
      <c r="O1276" s="22">
        <f>INDEX(Auxiliar!$D$5:$F$13,MATCH(Table1[[#This Row],[Tipologia_Testes]],Auxiliar!$B$5:$B$13,0),MATCH(Table1[[#This Row],[Complexidade]],Auxiliar!$D$4:$F$4,0))</f>
        <v>2</v>
      </c>
      <c r="P1276" s="45" t="s">
        <v>1456</v>
      </c>
      <c r="Q1276" s="118"/>
      <c r="R1276" s="159">
        <v>45583</v>
      </c>
      <c r="S1276" s="159"/>
      <c r="T1276" s="159">
        <v>45583</v>
      </c>
      <c r="U1276" s="159"/>
      <c r="V1276" s="159"/>
      <c r="W1276" s="3">
        <f>VLOOKUP(Table1[[#This Row],[Status]],Auxiliar!$B$16:$D$24,3,0)*Table1[[#This Row],[Estimação (horas)]]</f>
        <v>0.5</v>
      </c>
      <c r="X1276" s="118"/>
    </row>
    <row r="1277" spans="2:24" ht="17.649999999999999" hidden="1" customHeight="1" x14ac:dyDescent="0.2">
      <c r="B1277" s="40" t="s">
        <v>31</v>
      </c>
      <c r="C1277" s="40" t="s">
        <v>31</v>
      </c>
      <c r="D1277" s="40" t="s">
        <v>1455</v>
      </c>
      <c r="E1277" s="40" t="s">
        <v>1437</v>
      </c>
      <c r="F1277" s="40" t="s">
        <v>380</v>
      </c>
      <c r="G1277" s="40" t="s">
        <v>390</v>
      </c>
      <c r="H1277" s="63" t="str">
        <f>Table1[[#This Row],[Tabela]]&amp;Table1[[#This Row],[Campo]]</f>
        <v>lt004_protectionmthd_usd_prtctn_scp_3</v>
      </c>
      <c r="I1277" s="3" t="s">
        <v>631</v>
      </c>
      <c r="J1277" s="47">
        <f>VLOOKUP(Table1[[#This Row],[Status]],Auxiliar!$B$16:$C$24,2,0)</f>
        <v>7</v>
      </c>
      <c r="K1277" s="47" t="s">
        <v>1336</v>
      </c>
      <c r="L1277" s="48" t="s">
        <v>1339</v>
      </c>
      <c r="M1277" s="22" t="s">
        <v>1340</v>
      </c>
      <c r="N1277" s="50">
        <v>45580</v>
      </c>
      <c r="O1277" s="22">
        <f>INDEX(Auxiliar!$D$5:$F$13,MATCH(Table1[[#This Row],[Tipologia_Testes]],Auxiliar!$B$5:$B$13,0),MATCH(Table1[[#This Row],[Complexidade]],Auxiliar!$D$4:$F$4,0))</f>
        <v>0.1</v>
      </c>
      <c r="P1277" s="45" t="s">
        <v>1456</v>
      </c>
      <c r="Q1277" s="118"/>
      <c r="R1277" s="159">
        <v>45583</v>
      </c>
      <c r="S1277" s="159"/>
      <c r="T1277" s="159">
        <v>45583</v>
      </c>
      <c r="U1277" s="159"/>
      <c r="V1277" s="159"/>
      <c r="W1277" s="3">
        <f>VLOOKUP(Table1[[#This Row],[Status]],Auxiliar!$B$16:$D$24,3,0)*Table1[[#This Row],[Estimação (horas)]]</f>
        <v>2.5000000000000001E-2</v>
      </c>
      <c r="X1277" s="118"/>
    </row>
    <row r="1278" spans="2:24" ht="34.9" hidden="1" customHeight="1" x14ac:dyDescent="0.2">
      <c r="B1278" s="42" t="s">
        <v>31</v>
      </c>
      <c r="C1278" s="42" t="s">
        <v>31</v>
      </c>
      <c r="D1278" s="37" t="s">
        <v>322</v>
      </c>
      <c r="E1278" s="41" t="s">
        <v>292</v>
      </c>
      <c r="F1278" s="41" t="s">
        <v>380</v>
      </c>
      <c r="G1278" s="39" t="s">
        <v>369</v>
      </c>
      <c r="H1278" s="64" t="str">
        <f>Table1[[#This Row],[Tabela]]&amp;Table1[[#This Row],[Campo]]</f>
        <v>lt004_protectionflg_act_physcl_rsk</v>
      </c>
      <c r="I1278" s="3" t="s">
        <v>631</v>
      </c>
      <c r="J1278" s="47">
        <f>VLOOKUP(Table1[[#This Row],[Status]],Auxiliar!$B$16:$C$24,2,0)</f>
        <v>7</v>
      </c>
      <c r="K1278" s="47" t="s">
        <v>1332</v>
      </c>
      <c r="L1278" s="48" t="s">
        <v>1339</v>
      </c>
      <c r="M1278" s="22" t="s">
        <v>1340</v>
      </c>
      <c r="N1278" s="50">
        <v>45581</v>
      </c>
      <c r="O1278" s="22">
        <f>INDEX(Auxiliar!$D$5:$F$13,MATCH(Table1[[#This Row],[Tipologia_Testes]],Auxiliar!$B$5:$B$13,0),MATCH(Table1[[#This Row],[Complexidade]],Auxiliar!$D$4:$F$4,0))</f>
        <v>2</v>
      </c>
      <c r="P1278" s="45" t="s">
        <v>1444</v>
      </c>
      <c r="Q1278" s="118"/>
      <c r="R1278" s="159">
        <v>45583</v>
      </c>
      <c r="S1278" s="159"/>
      <c r="T1278" s="159">
        <v>45583</v>
      </c>
      <c r="U1278" s="159"/>
      <c r="V1278" s="159"/>
      <c r="W1278" s="3">
        <f>VLOOKUP(Table1[[#This Row],[Status]],Auxiliar!$B$16:$D$24,3,0)*Table1[[#This Row],[Estimação (horas)]]</f>
        <v>0.5</v>
      </c>
      <c r="X1278" s="118"/>
    </row>
    <row r="1279" spans="2:24" ht="17.649999999999999" hidden="1" customHeight="1" x14ac:dyDescent="0.2">
      <c r="B1279" s="40" t="s">
        <v>31</v>
      </c>
      <c r="C1279" s="40" t="s">
        <v>31</v>
      </c>
      <c r="D1279" s="40" t="s">
        <v>322</v>
      </c>
      <c r="E1279" s="40" t="s">
        <v>292</v>
      </c>
      <c r="F1279" s="40" t="s">
        <v>380</v>
      </c>
      <c r="G1279" s="40" t="s">
        <v>369</v>
      </c>
      <c r="H1279" s="63" t="str">
        <f>Table1[[#This Row],[Tabela]]&amp;Table1[[#This Row],[Campo]]</f>
        <v>lt004_protectionflg_act_physcl_rsk</v>
      </c>
      <c r="I1279" s="3" t="s">
        <v>631</v>
      </c>
      <c r="J1279" s="47">
        <f>VLOOKUP(Table1[[#This Row],[Status]],Auxiliar!$B$16:$C$24,2,0)</f>
        <v>7</v>
      </c>
      <c r="K1279" s="47" t="s">
        <v>1333</v>
      </c>
      <c r="L1279" s="48" t="s">
        <v>1339</v>
      </c>
      <c r="M1279" s="22" t="s">
        <v>1340</v>
      </c>
      <c r="N1279" s="50">
        <v>45581</v>
      </c>
      <c r="O1279" s="22">
        <f>INDEX(Auxiliar!$D$5:$F$13,MATCH(Table1[[#This Row],[Tipologia_Testes]],Auxiliar!$B$5:$B$13,0),MATCH(Table1[[#This Row],[Complexidade]],Auxiliar!$D$4:$F$4,0))</f>
        <v>2</v>
      </c>
      <c r="P1279" s="45" t="s">
        <v>1444</v>
      </c>
      <c r="Q1279" s="118"/>
      <c r="R1279" s="159">
        <v>45583</v>
      </c>
      <c r="S1279" s="159"/>
      <c r="T1279" s="159">
        <v>45583</v>
      </c>
      <c r="U1279" s="159"/>
      <c r="V1279" s="159"/>
      <c r="W1279" s="3">
        <f>VLOOKUP(Table1[[#This Row],[Status]],Auxiliar!$B$16:$D$24,3,0)*Table1[[#This Row],[Estimação (horas)]]</f>
        <v>0.5</v>
      </c>
      <c r="X1279" s="118"/>
    </row>
    <row r="1280" spans="2:24" ht="17.649999999999999" hidden="1" customHeight="1" x14ac:dyDescent="0.2">
      <c r="B1280" s="40" t="s">
        <v>31</v>
      </c>
      <c r="C1280" s="40" t="s">
        <v>31</v>
      </c>
      <c r="D1280" s="40" t="s">
        <v>322</v>
      </c>
      <c r="E1280" s="40" t="s">
        <v>292</v>
      </c>
      <c r="F1280" s="40" t="s">
        <v>380</v>
      </c>
      <c r="G1280" s="40" t="s">
        <v>369</v>
      </c>
      <c r="H1280" s="63" t="str">
        <f>Table1[[#This Row],[Tabela]]&amp;Table1[[#This Row],[Campo]]</f>
        <v>lt004_protectionflg_act_physcl_rsk</v>
      </c>
      <c r="I1280" s="3" t="s">
        <v>631</v>
      </c>
      <c r="J1280" s="47">
        <f>VLOOKUP(Table1[[#This Row],[Status]],Auxiliar!$B$16:$C$24,2,0)</f>
        <v>7</v>
      </c>
      <c r="K1280" s="47" t="s">
        <v>1336</v>
      </c>
      <c r="L1280" s="48" t="s">
        <v>1339</v>
      </c>
      <c r="M1280" s="22" t="s">
        <v>1340</v>
      </c>
      <c r="N1280" s="50">
        <v>45581</v>
      </c>
      <c r="O1280" s="22">
        <f>INDEX(Auxiliar!$D$5:$F$13,MATCH(Table1[[#This Row],[Tipologia_Testes]],Auxiliar!$B$5:$B$13,0),MATCH(Table1[[#This Row],[Complexidade]],Auxiliar!$D$4:$F$4,0))</f>
        <v>0.1</v>
      </c>
      <c r="P1280" s="45" t="s">
        <v>1444</v>
      </c>
      <c r="Q1280" s="118"/>
      <c r="R1280" s="159">
        <v>45583</v>
      </c>
      <c r="S1280" s="159"/>
      <c r="T1280" s="159">
        <v>45583</v>
      </c>
      <c r="U1280" s="159"/>
      <c r="V1280" s="159"/>
      <c r="W1280" s="3">
        <f>VLOOKUP(Table1[[#This Row],[Status]],Auxiliar!$B$16:$D$24,3,0)*Table1[[#This Row],[Estimação (horas)]]</f>
        <v>2.5000000000000001E-2</v>
      </c>
      <c r="X1280" s="118"/>
    </row>
    <row r="1281" spans="2:24" ht="34.9" hidden="1" customHeight="1" x14ac:dyDescent="0.2">
      <c r="B1281" s="42" t="s">
        <v>31</v>
      </c>
      <c r="C1281" s="42" t="s">
        <v>31</v>
      </c>
      <c r="D1281" s="37" t="s">
        <v>322</v>
      </c>
      <c r="E1281" s="41" t="s">
        <v>293</v>
      </c>
      <c r="F1281" s="41" t="s">
        <v>380</v>
      </c>
      <c r="G1281" s="39" t="s">
        <v>370</v>
      </c>
      <c r="H1281" s="64" t="str">
        <f>Table1[[#This Row],[Tabela]]&amp;Table1[[#This Row],[Campo]]</f>
        <v>lt004_protectionflg_chrnc_physcl_rsk</v>
      </c>
      <c r="I1281" s="3" t="s">
        <v>631</v>
      </c>
      <c r="J1281" s="47">
        <f>VLOOKUP(Table1[[#This Row],[Status]],Auxiliar!$B$16:$C$24,2,0)</f>
        <v>7</v>
      </c>
      <c r="K1281" s="47" t="s">
        <v>1332</v>
      </c>
      <c r="L1281" s="48" t="s">
        <v>1339</v>
      </c>
      <c r="M1281" s="22" t="s">
        <v>1340</v>
      </c>
      <c r="N1281" s="50">
        <v>45581</v>
      </c>
      <c r="O1281" s="22">
        <f>INDEX(Auxiliar!$D$5:$F$13,MATCH(Table1[[#This Row],[Tipologia_Testes]],Auxiliar!$B$5:$B$13,0),MATCH(Table1[[#This Row],[Complexidade]],Auxiliar!$D$4:$F$4,0))</f>
        <v>2</v>
      </c>
      <c r="P1281" s="45" t="s">
        <v>1444</v>
      </c>
      <c r="Q1281" s="118"/>
      <c r="R1281" s="159">
        <v>45583</v>
      </c>
      <c r="S1281" s="159"/>
      <c r="T1281" s="159">
        <v>45583</v>
      </c>
      <c r="U1281" s="159"/>
      <c r="V1281" s="159"/>
      <c r="W1281" s="3">
        <f>VLOOKUP(Table1[[#This Row],[Status]],Auxiliar!$B$16:$D$24,3,0)*Table1[[#This Row],[Estimação (horas)]]</f>
        <v>0.5</v>
      </c>
      <c r="X1281" s="118"/>
    </row>
    <row r="1282" spans="2:24" ht="17.649999999999999" hidden="1" customHeight="1" x14ac:dyDescent="0.2">
      <c r="B1282" s="40" t="s">
        <v>31</v>
      </c>
      <c r="C1282" s="40" t="s">
        <v>31</v>
      </c>
      <c r="D1282" s="40" t="s">
        <v>322</v>
      </c>
      <c r="E1282" s="40" t="s">
        <v>293</v>
      </c>
      <c r="F1282" s="40" t="s">
        <v>380</v>
      </c>
      <c r="G1282" s="40" t="s">
        <v>370</v>
      </c>
      <c r="H1282" s="63" t="str">
        <f>Table1[[#This Row],[Tabela]]&amp;Table1[[#This Row],[Campo]]</f>
        <v>lt004_protectionflg_chrnc_physcl_rsk</v>
      </c>
      <c r="I1282" s="3" t="s">
        <v>631</v>
      </c>
      <c r="J1282" s="47">
        <f>VLOOKUP(Table1[[#This Row],[Status]],Auxiliar!$B$16:$C$24,2,0)</f>
        <v>7</v>
      </c>
      <c r="K1282" s="47" t="s">
        <v>1333</v>
      </c>
      <c r="L1282" s="48" t="s">
        <v>1339</v>
      </c>
      <c r="M1282" s="22" t="s">
        <v>1340</v>
      </c>
      <c r="N1282" s="50">
        <v>45581</v>
      </c>
      <c r="O1282" s="22">
        <f>INDEX(Auxiliar!$D$5:$F$13,MATCH(Table1[[#This Row],[Tipologia_Testes]],Auxiliar!$B$5:$B$13,0),MATCH(Table1[[#This Row],[Complexidade]],Auxiliar!$D$4:$F$4,0))</f>
        <v>2</v>
      </c>
      <c r="P1282" s="45" t="s">
        <v>1444</v>
      </c>
      <c r="Q1282" s="118"/>
      <c r="R1282" s="159">
        <v>45583</v>
      </c>
      <c r="S1282" s="159"/>
      <c r="T1282" s="159">
        <v>45583</v>
      </c>
      <c r="U1282" s="159"/>
      <c r="V1282" s="159"/>
      <c r="W1282" s="3">
        <f>VLOOKUP(Table1[[#This Row],[Status]],Auxiliar!$B$16:$D$24,3,0)*Table1[[#This Row],[Estimação (horas)]]</f>
        <v>0.5</v>
      </c>
      <c r="X1282" s="118"/>
    </row>
    <row r="1283" spans="2:24" ht="17.649999999999999" hidden="1" customHeight="1" x14ac:dyDescent="0.2">
      <c r="B1283" s="40" t="s">
        <v>31</v>
      </c>
      <c r="C1283" s="40" t="s">
        <v>31</v>
      </c>
      <c r="D1283" s="40" t="s">
        <v>322</v>
      </c>
      <c r="E1283" s="40" t="s">
        <v>293</v>
      </c>
      <c r="F1283" s="40" t="s">
        <v>380</v>
      </c>
      <c r="G1283" s="40" t="s">
        <v>370</v>
      </c>
      <c r="H1283" s="63" t="str">
        <f>Table1[[#This Row],[Tabela]]&amp;Table1[[#This Row],[Campo]]</f>
        <v>lt004_protectionflg_chrnc_physcl_rsk</v>
      </c>
      <c r="I1283" s="3" t="s">
        <v>631</v>
      </c>
      <c r="J1283" s="47">
        <f>VLOOKUP(Table1[[#This Row],[Status]],Auxiliar!$B$16:$C$24,2,0)</f>
        <v>7</v>
      </c>
      <c r="K1283" s="47" t="s">
        <v>1336</v>
      </c>
      <c r="L1283" s="48" t="s">
        <v>1339</v>
      </c>
      <c r="M1283" s="22" t="s">
        <v>1340</v>
      </c>
      <c r="N1283" s="50">
        <v>45581</v>
      </c>
      <c r="O1283" s="22">
        <f>INDEX(Auxiliar!$D$5:$F$13,MATCH(Table1[[#This Row],[Tipologia_Testes]],Auxiliar!$B$5:$B$13,0),MATCH(Table1[[#This Row],[Complexidade]],Auxiliar!$D$4:$F$4,0))</f>
        <v>0.1</v>
      </c>
      <c r="P1283" s="45" t="s">
        <v>1444</v>
      </c>
      <c r="Q1283" s="118"/>
      <c r="R1283" s="159">
        <v>45583</v>
      </c>
      <c r="S1283" s="159"/>
      <c r="T1283" s="159">
        <v>45583</v>
      </c>
      <c r="U1283" s="159"/>
      <c r="V1283" s="159"/>
      <c r="W1283" s="3">
        <f>VLOOKUP(Table1[[#This Row],[Status]],Auxiliar!$B$16:$D$24,3,0)*Table1[[#This Row],[Estimação (horas)]]</f>
        <v>2.5000000000000001E-2</v>
      </c>
      <c r="X1283" s="118"/>
    </row>
    <row r="1284" spans="2:24" ht="34.9" hidden="1" customHeight="1" x14ac:dyDescent="0.2">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649999999999999" hidden="1" customHeight="1" x14ac:dyDescent="0.2">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649999999999999" hidden="1" customHeight="1" x14ac:dyDescent="0.2">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 hidden="1" customHeight="1" x14ac:dyDescent="0.2">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649999999999999" hidden="1" customHeight="1" x14ac:dyDescent="0.2">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649999999999999" hidden="1" customHeight="1" x14ac:dyDescent="0.2">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 hidden="1" customHeight="1" x14ac:dyDescent="0.2">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649999999999999" hidden="1" customHeight="1" x14ac:dyDescent="0.2">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649999999999999" hidden="1" customHeight="1" x14ac:dyDescent="0.2">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 hidden="1" customHeight="1" x14ac:dyDescent="0.2">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649999999999999" hidden="1" customHeight="1" x14ac:dyDescent="0.2">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649999999999999" hidden="1" customHeight="1" x14ac:dyDescent="0.2">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649999999999999" hidden="1" customHeight="1" x14ac:dyDescent="0.2">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649999999999999" hidden="1" customHeight="1" x14ac:dyDescent="0.2">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649999999999999" hidden="1" customHeight="1" x14ac:dyDescent="0.2">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649999999999999" hidden="1" customHeight="1" x14ac:dyDescent="0.2">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649999999999999" hidden="1" customHeight="1" x14ac:dyDescent="0.2">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649999999999999" hidden="1" customHeight="1" x14ac:dyDescent="0.2">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649999999999999" hidden="1" customHeight="1" x14ac:dyDescent="0.2">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649999999999999" hidden="1" customHeight="1" x14ac:dyDescent="0.2">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649999999999999" hidden="1" customHeight="1" x14ac:dyDescent="0.2">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649999999999999" hidden="1" customHeight="1" x14ac:dyDescent="0.2">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649999999999999" hidden="1" customHeight="1" x14ac:dyDescent="0.2">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649999999999999" hidden="1" customHeight="1" x14ac:dyDescent="0.2">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649999999999999" hidden="1" customHeight="1" x14ac:dyDescent="0.2">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649999999999999" hidden="1" customHeight="1" x14ac:dyDescent="0.2">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649999999999999" hidden="1" customHeight="1" x14ac:dyDescent="0.2">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 hidden="1" customHeight="1" x14ac:dyDescent="0.2">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649999999999999" hidden="1" customHeight="1" x14ac:dyDescent="0.2">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649999999999999" hidden="1" customHeight="1" x14ac:dyDescent="0.2">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 hidden="1" customHeight="1" x14ac:dyDescent="0.2">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649999999999999" hidden="1" customHeight="1" x14ac:dyDescent="0.2">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649999999999999" hidden="1" customHeight="1" x14ac:dyDescent="0.2">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 hidden="1" customHeight="1" x14ac:dyDescent="0.2">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649999999999999" hidden="1" customHeight="1" x14ac:dyDescent="0.2">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649999999999999" hidden="1" customHeight="1" x14ac:dyDescent="0.2">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649999999999999" hidden="1" customHeight="1" x14ac:dyDescent="0.2">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649999999999999" hidden="1" customHeight="1" x14ac:dyDescent="0.2">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649999999999999" hidden="1" customHeight="1" x14ac:dyDescent="0.2">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649999999999999" hidden="1" customHeight="1" x14ac:dyDescent="0.2">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649999999999999" hidden="1" customHeight="1" x14ac:dyDescent="0.2">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649999999999999" hidden="1" customHeight="1" x14ac:dyDescent="0.2">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649999999999999" hidden="1" customHeight="1" x14ac:dyDescent="0.2">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649999999999999" hidden="1" customHeight="1" x14ac:dyDescent="0.2">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649999999999999" hidden="1" customHeight="1" x14ac:dyDescent="0.2">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649999999999999" hidden="1" customHeight="1" x14ac:dyDescent="0.2">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649999999999999" hidden="1" customHeight="1" x14ac:dyDescent="0.2">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649999999999999" hidden="1" customHeight="1" x14ac:dyDescent="0.2">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649999999999999" hidden="1" customHeight="1" x14ac:dyDescent="0.2">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649999999999999" hidden="1" customHeight="1" x14ac:dyDescent="0.2">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649999999999999" hidden="1" customHeight="1" x14ac:dyDescent="0.2">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649999999999999" hidden="1" customHeight="1" x14ac:dyDescent="0.2">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649999999999999" hidden="1" customHeight="1" x14ac:dyDescent="0.2">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649999999999999" hidden="1" customHeight="1" x14ac:dyDescent="0.2">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649999999999999" hidden="1" customHeight="1" x14ac:dyDescent="0.2">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649999999999999" hidden="1" customHeight="1" x14ac:dyDescent="0.2">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649999999999999" hidden="1" customHeight="1" x14ac:dyDescent="0.2">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649999999999999" hidden="1" customHeight="1" x14ac:dyDescent="0.2">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649999999999999" hidden="1" customHeight="1" x14ac:dyDescent="0.2">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649999999999999" hidden="1" customHeight="1" x14ac:dyDescent="0.2">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649999999999999" hidden="1" customHeight="1" x14ac:dyDescent="0.2">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649999999999999" hidden="1" customHeight="1" x14ac:dyDescent="0.2">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649999999999999" hidden="1" customHeight="1" x14ac:dyDescent="0.2">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649999999999999" hidden="1" customHeight="1" x14ac:dyDescent="0.2">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649999999999999" hidden="1" customHeight="1" x14ac:dyDescent="0.2">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649999999999999" hidden="1" customHeight="1" x14ac:dyDescent="0.2">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649999999999999" hidden="1" customHeight="1" x14ac:dyDescent="0.2">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649999999999999" hidden="1" customHeight="1" x14ac:dyDescent="0.2">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649999999999999" hidden="1" customHeight="1" x14ac:dyDescent="0.2">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649999999999999" hidden="1" customHeight="1" x14ac:dyDescent="0.2">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45581</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649999999999999" hidden="1" customHeight="1" x14ac:dyDescent="0.2">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45581</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649999999999999" hidden="1" customHeight="1" x14ac:dyDescent="0.2">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45581</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649999999999999" hidden="1" customHeight="1" x14ac:dyDescent="0.2">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45581</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649999999999999" hidden="1" customHeight="1" x14ac:dyDescent="0.2">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45581</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649999999999999" hidden="1" customHeight="1" x14ac:dyDescent="0.2">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45581</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649999999999999" hidden="1" customHeight="1" x14ac:dyDescent="0.2">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45581</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649999999999999" hidden="1" customHeight="1" x14ac:dyDescent="0.2">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45581</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649999999999999" hidden="1" customHeight="1" x14ac:dyDescent="0.2">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45581</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649999999999999" hidden="1" customHeight="1" x14ac:dyDescent="0.2">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45581</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649999999999999" hidden="1" customHeight="1" x14ac:dyDescent="0.2">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45581</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649999999999999" hidden="1" customHeight="1" x14ac:dyDescent="0.2">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45581</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649999999999999" hidden="1" customHeight="1" x14ac:dyDescent="0.2">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45581</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649999999999999" hidden="1" customHeight="1" x14ac:dyDescent="0.2">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45581</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649999999999999" hidden="1" customHeight="1" x14ac:dyDescent="0.2">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45581</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649999999999999" hidden="1" customHeight="1" x14ac:dyDescent="0.2">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45581</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649999999999999" hidden="1" customHeight="1" x14ac:dyDescent="0.2">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45581</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649999999999999" hidden="1" customHeight="1" x14ac:dyDescent="0.2">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45581</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649999999999999" hidden="1" customHeight="1" x14ac:dyDescent="0.2">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45581</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649999999999999" hidden="1" customHeight="1" x14ac:dyDescent="0.2">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45581</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649999999999999" hidden="1" customHeight="1" x14ac:dyDescent="0.2">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45581</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649999999999999" hidden="1" customHeight="1" x14ac:dyDescent="0.2">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45581</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649999999999999" hidden="1" customHeight="1" x14ac:dyDescent="0.2">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45581</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649999999999999" hidden="1" customHeight="1" x14ac:dyDescent="0.2">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45581</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649999999999999" hidden="1" customHeight="1" x14ac:dyDescent="0.2">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45581</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649999999999999" hidden="1" customHeight="1" x14ac:dyDescent="0.2">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45581</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649999999999999" hidden="1" customHeight="1" x14ac:dyDescent="0.2">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45581</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649999999999999" hidden="1" customHeight="1" x14ac:dyDescent="0.2">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649999999999999" hidden="1" customHeight="1" x14ac:dyDescent="0.2">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649999999999999" hidden="1" customHeight="1" x14ac:dyDescent="0.2">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649999999999999" hidden="1" customHeight="1" x14ac:dyDescent="0.2">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649999999999999" hidden="1" customHeight="1" x14ac:dyDescent="0.2">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649999999999999" hidden="1" customHeight="1" x14ac:dyDescent="0.2">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649999999999999" hidden="1" customHeight="1" x14ac:dyDescent="0.2">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649999999999999" hidden="1" customHeight="1" x14ac:dyDescent="0.2">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649999999999999" hidden="1" customHeight="1" x14ac:dyDescent="0.2">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649999999999999" hidden="1" customHeight="1" x14ac:dyDescent="0.2">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649999999999999" hidden="1" customHeight="1" x14ac:dyDescent="0.2">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649999999999999" hidden="1" customHeight="1" x14ac:dyDescent="0.2">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649999999999999" hidden="1" customHeight="1" x14ac:dyDescent="0.2">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649999999999999" hidden="1" customHeight="1" x14ac:dyDescent="0.2">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649999999999999" hidden="1" customHeight="1" x14ac:dyDescent="0.2">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649999999999999" hidden="1" customHeight="1" x14ac:dyDescent="0.2">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649999999999999" hidden="1" customHeight="1" x14ac:dyDescent="0.2">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649999999999999" hidden="1" customHeight="1" x14ac:dyDescent="0.2">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649999999999999" hidden="1" customHeight="1" x14ac:dyDescent="0.2">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649999999999999" hidden="1" customHeight="1" x14ac:dyDescent="0.2">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649999999999999" hidden="1" customHeight="1" x14ac:dyDescent="0.2">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649999999999999" hidden="1" customHeight="1" x14ac:dyDescent="0.2">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649999999999999" hidden="1" customHeight="1" x14ac:dyDescent="0.2">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649999999999999" hidden="1" customHeight="1" x14ac:dyDescent="0.2">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649999999999999" hidden="1" customHeight="1" x14ac:dyDescent="0.2">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649999999999999" hidden="1" customHeight="1" x14ac:dyDescent="0.2">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649999999999999" hidden="1" customHeight="1" x14ac:dyDescent="0.2">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649999999999999" hidden="1" customHeight="1" x14ac:dyDescent="0.2">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649999999999999" hidden="1" customHeight="1" x14ac:dyDescent="0.2">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649999999999999" hidden="1" customHeight="1" x14ac:dyDescent="0.2">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649999999999999" hidden="1" customHeight="1" x14ac:dyDescent="0.2">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649999999999999" hidden="1" customHeight="1" x14ac:dyDescent="0.2">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649999999999999" hidden="1" customHeight="1" x14ac:dyDescent="0.2">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649999999999999" hidden="1" customHeight="1" x14ac:dyDescent="0.2">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649999999999999" hidden="1" customHeight="1" x14ac:dyDescent="0.2">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649999999999999" hidden="1" customHeight="1" x14ac:dyDescent="0.2">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649999999999999" hidden="1" customHeight="1" x14ac:dyDescent="0.2">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649999999999999" hidden="1" customHeight="1" x14ac:dyDescent="0.2">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649999999999999" hidden="1" customHeight="1" x14ac:dyDescent="0.2">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649999999999999" hidden="1" customHeight="1" x14ac:dyDescent="0.2">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649999999999999" hidden="1" customHeight="1" x14ac:dyDescent="0.2">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649999999999999" hidden="1" customHeight="1" x14ac:dyDescent="0.2">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649999999999999" hidden="1" customHeight="1" x14ac:dyDescent="0.2">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649999999999999" hidden="1" customHeight="1" x14ac:dyDescent="0.2">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649999999999999" hidden="1" customHeight="1" x14ac:dyDescent="0.2">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649999999999999" hidden="1" customHeight="1" x14ac:dyDescent="0.2">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649999999999999" hidden="1" customHeight="1" x14ac:dyDescent="0.2">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649999999999999" hidden="1" customHeight="1" x14ac:dyDescent="0.2">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649999999999999" hidden="1" customHeight="1" x14ac:dyDescent="0.2">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649999999999999" hidden="1" customHeight="1" x14ac:dyDescent="0.2">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649999999999999" hidden="1" customHeight="1" x14ac:dyDescent="0.2">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649999999999999" hidden="1" customHeight="1" x14ac:dyDescent="0.2">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649999999999999" hidden="1" customHeight="1" x14ac:dyDescent="0.2">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649999999999999" hidden="1" customHeight="1" x14ac:dyDescent="0.2">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649999999999999" hidden="1" customHeight="1" x14ac:dyDescent="0.2">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649999999999999" hidden="1" customHeight="1" x14ac:dyDescent="0.2">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649999999999999" hidden="1" customHeight="1" x14ac:dyDescent="0.2">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649999999999999" hidden="1" customHeight="1" x14ac:dyDescent="0.2">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649999999999999" hidden="1" customHeight="1" x14ac:dyDescent="0.2">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649999999999999" hidden="1" customHeight="1" x14ac:dyDescent="0.2">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649999999999999" hidden="1" customHeight="1" x14ac:dyDescent="0.2">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649999999999999" hidden="1" customHeight="1" x14ac:dyDescent="0.2">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649999999999999" hidden="1" customHeight="1" x14ac:dyDescent="0.2">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649999999999999" hidden="1" customHeight="1" x14ac:dyDescent="0.2">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75" defaultRowHeight="15" x14ac:dyDescent="0.2"/>
  <cols>
    <col min="1" max="1" width="40.5" style="15" customWidth="1"/>
    <col min="2" max="4" width="8.75" style="15"/>
    <col min="5" max="5" width="43.625" style="15" customWidth="1"/>
    <col min="6" max="16384" width="8.75" style="15"/>
  </cols>
  <sheetData>
    <row r="1" spans="1:11" ht="15.75" x14ac:dyDescent="0.25">
      <c r="A1" s="16" t="s">
        <v>1469</v>
      </c>
      <c r="B1" s="15" t="s">
        <v>1470</v>
      </c>
      <c r="C1" s="15" t="s">
        <v>1471</v>
      </c>
      <c r="D1" s="15" t="s">
        <v>1472</v>
      </c>
      <c r="E1" s="15" t="s">
        <v>1473</v>
      </c>
      <c r="F1" s="15" t="s">
        <v>1474</v>
      </c>
      <c r="G1" s="15" t="s">
        <v>1475</v>
      </c>
      <c r="H1" s="15" t="s">
        <v>1476</v>
      </c>
      <c r="I1" s="15" t="s">
        <v>1477</v>
      </c>
      <c r="J1" s="15" t="s">
        <v>1478</v>
      </c>
      <c r="K1" s="15" t="s">
        <v>1479</v>
      </c>
    </row>
    <row r="2" spans="1:11" x14ac:dyDescent="0.2">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x14ac:dyDescent="0.2">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x14ac:dyDescent="0.2">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x14ac:dyDescent="0.2">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x14ac:dyDescent="0.2">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x14ac:dyDescent="0.2">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x14ac:dyDescent="0.2">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x14ac:dyDescent="0.2">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x14ac:dyDescent="0.2">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x14ac:dyDescent="0.2">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x14ac:dyDescent="0.2">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x14ac:dyDescent="0.2">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x14ac:dyDescent="0.2">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x14ac:dyDescent="0.2">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x14ac:dyDescent="0.2">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x14ac:dyDescent="0.2">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x14ac:dyDescent="0.2">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x14ac:dyDescent="0.2">
      <c r="A19" s="17" t="s">
        <v>1534</v>
      </c>
      <c r="B19" s="15" t="s">
        <v>1535</v>
      </c>
      <c r="C19" s="15" t="s">
        <v>1536</v>
      </c>
      <c r="D19" s="15" t="s">
        <v>1505</v>
      </c>
      <c r="E19" s="15" t="s">
        <v>1537</v>
      </c>
      <c r="F19" s="15" t="s">
        <v>1518</v>
      </c>
      <c r="G19" s="15" t="s">
        <v>1500</v>
      </c>
      <c r="H19" s="15" t="s">
        <v>1508</v>
      </c>
      <c r="I19" s="15">
        <v>2002411</v>
      </c>
      <c r="J19" s="15">
        <v>2002411</v>
      </c>
      <c r="K19" s="15">
        <v>100</v>
      </c>
    </row>
    <row r="20" spans="1:11" x14ac:dyDescent="0.2">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x14ac:dyDescent="0.2">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x14ac:dyDescent="0.2">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x14ac:dyDescent="0.2">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x14ac:dyDescent="0.2">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x14ac:dyDescent="0.2">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x14ac:dyDescent="0.2">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x14ac:dyDescent="0.2">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x14ac:dyDescent="0.2">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x14ac:dyDescent="0.2">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x14ac:dyDescent="0.2">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x14ac:dyDescent="0.2">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x14ac:dyDescent="0.2">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x14ac:dyDescent="0.2">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x14ac:dyDescent="0.2">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x14ac:dyDescent="0.2">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x14ac:dyDescent="0.2">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x14ac:dyDescent="0.2">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x14ac:dyDescent="0.2">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x14ac:dyDescent="0.2">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x14ac:dyDescent="0.2">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x14ac:dyDescent="0.2">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x14ac:dyDescent="0.2">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x14ac:dyDescent="0.2">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x14ac:dyDescent="0.2">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x14ac:dyDescent="0.2">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x14ac:dyDescent="0.2">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x14ac:dyDescent="0.2">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x14ac:dyDescent="0.2">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x14ac:dyDescent="0.2">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x14ac:dyDescent="0.2">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x14ac:dyDescent="0.2">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x14ac:dyDescent="0.2">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x14ac:dyDescent="0.2">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x14ac:dyDescent="0.2">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x14ac:dyDescent="0.2">
      <c r="A55" s="17" t="s">
        <v>1629</v>
      </c>
      <c r="B55" s="15" t="s">
        <v>1630</v>
      </c>
      <c r="C55" s="15" t="s">
        <v>1631</v>
      </c>
      <c r="D55" s="15" t="s">
        <v>1505</v>
      </c>
      <c r="E55" s="15" t="s">
        <v>1632</v>
      </c>
      <c r="F55" s="15" t="s">
        <v>1593</v>
      </c>
      <c r="G55" s="15" t="s">
        <v>1574</v>
      </c>
      <c r="H55" s="15" t="s">
        <v>636</v>
      </c>
      <c r="I55" s="15">
        <v>2003033</v>
      </c>
      <c r="J55" s="15">
        <v>0</v>
      </c>
      <c r="K55" s="15">
        <v>0</v>
      </c>
    </row>
    <row r="56" spans="1:11" x14ac:dyDescent="0.2">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x14ac:dyDescent="0.2">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x14ac:dyDescent="0.2">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x14ac:dyDescent="0.2">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x14ac:dyDescent="0.2">
      <c r="A60" s="17" t="s">
        <v>1644</v>
      </c>
      <c r="B60" s="15" t="s">
        <v>1645</v>
      </c>
      <c r="C60" s="15" t="s">
        <v>1646</v>
      </c>
      <c r="D60" s="15" t="s">
        <v>1505</v>
      </c>
      <c r="E60" s="15" t="s">
        <v>1647</v>
      </c>
      <c r="F60" s="15" t="s">
        <v>1593</v>
      </c>
      <c r="G60" s="15" t="s">
        <v>1574</v>
      </c>
      <c r="H60" s="15" t="s">
        <v>636</v>
      </c>
      <c r="I60" s="15">
        <v>2003033</v>
      </c>
      <c r="J60" s="15">
        <v>0</v>
      </c>
      <c r="K60" s="15">
        <v>0</v>
      </c>
    </row>
    <row r="61" spans="1:11" x14ac:dyDescent="0.2">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x14ac:dyDescent="0.2">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x14ac:dyDescent="0.2">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x14ac:dyDescent="0.2">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x14ac:dyDescent="0.2">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x14ac:dyDescent="0.2">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x14ac:dyDescent="0.2">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x14ac:dyDescent="0.2">
      <c r="A68" s="17" t="s">
        <v>1668</v>
      </c>
      <c r="B68" s="15" t="s">
        <v>1669</v>
      </c>
      <c r="C68" s="15" t="s">
        <v>1670</v>
      </c>
      <c r="D68" s="15" t="s">
        <v>1505</v>
      </c>
      <c r="E68" s="15" t="s">
        <v>1671</v>
      </c>
      <c r="F68" s="15" t="s">
        <v>1593</v>
      </c>
      <c r="G68" s="15" t="s">
        <v>1574</v>
      </c>
      <c r="H68" s="15" t="s">
        <v>636</v>
      </c>
      <c r="I68" s="15">
        <v>2003033</v>
      </c>
      <c r="J68" s="15">
        <v>0</v>
      </c>
      <c r="K68" s="15">
        <v>0</v>
      </c>
    </row>
    <row r="69" spans="1:11" x14ac:dyDescent="0.2">
      <c r="A69" s="17" t="s">
        <v>1672</v>
      </c>
      <c r="B69" s="15" t="s">
        <v>1673</v>
      </c>
      <c r="C69" s="15" t="s">
        <v>1674</v>
      </c>
      <c r="D69" s="15" t="s">
        <v>1505</v>
      </c>
      <c r="E69" s="15" t="s">
        <v>1675</v>
      </c>
      <c r="F69" s="15" t="s">
        <v>1593</v>
      </c>
      <c r="G69" s="15" t="s">
        <v>1574</v>
      </c>
      <c r="H69" s="15" t="s">
        <v>636</v>
      </c>
      <c r="I69" s="15">
        <v>2003033</v>
      </c>
      <c r="J69" s="15">
        <v>0</v>
      </c>
      <c r="K69" s="15">
        <v>0</v>
      </c>
    </row>
    <row r="70" spans="1:11" x14ac:dyDescent="0.2">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x14ac:dyDescent="0.2">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x14ac:dyDescent="0.2">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x14ac:dyDescent="0.2">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x14ac:dyDescent="0.2">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x14ac:dyDescent="0.2">
      <c r="A75" s="17" t="s">
        <v>1691</v>
      </c>
      <c r="B75" s="15" t="s">
        <v>1692</v>
      </c>
      <c r="C75" s="15" t="s">
        <v>1693</v>
      </c>
      <c r="D75" s="15" t="s">
        <v>1505</v>
      </c>
      <c r="E75" s="15" t="s">
        <v>1694</v>
      </c>
      <c r="F75" s="15" t="s">
        <v>1593</v>
      </c>
      <c r="G75" s="15" t="s">
        <v>1574</v>
      </c>
      <c r="H75" s="15" t="s">
        <v>636</v>
      </c>
      <c r="I75" s="15">
        <v>2003033</v>
      </c>
      <c r="J75" s="15">
        <v>0</v>
      </c>
      <c r="K75" s="15">
        <v>0</v>
      </c>
    </row>
    <row r="76" spans="1:11" x14ac:dyDescent="0.2">
      <c r="A76" s="17" t="s">
        <v>1695</v>
      </c>
      <c r="B76" s="15" t="s">
        <v>1696</v>
      </c>
      <c r="C76" s="15" t="s">
        <v>1697</v>
      </c>
      <c r="D76" s="15" t="s">
        <v>1505</v>
      </c>
      <c r="E76" s="15" t="s">
        <v>1698</v>
      </c>
      <c r="F76" s="15" t="s">
        <v>1593</v>
      </c>
      <c r="G76" s="15" t="s">
        <v>1574</v>
      </c>
      <c r="H76" s="15" t="s">
        <v>636</v>
      </c>
      <c r="I76" s="15">
        <v>2003033</v>
      </c>
      <c r="J76" s="15">
        <v>0</v>
      </c>
      <c r="K76" s="15">
        <v>0</v>
      </c>
    </row>
    <row r="77" spans="1:11" x14ac:dyDescent="0.2">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x14ac:dyDescent="0.2">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x14ac:dyDescent="0.2">
      <c r="A79" s="17" t="s">
        <v>1704</v>
      </c>
      <c r="B79" s="15" t="s">
        <v>1705</v>
      </c>
      <c r="C79" s="15" t="s">
        <v>1706</v>
      </c>
      <c r="D79" s="15" t="s">
        <v>1505</v>
      </c>
      <c r="E79" s="15" t="s">
        <v>1707</v>
      </c>
      <c r="F79" s="15" t="s">
        <v>1593</v>
      </c>
      <c r="G79" s="15" t="s">
        <v>1574</v>
      </c>
      <c r="H79" s="15" t="s">
        <v>636</v>
      </c>
      <c r="I79" s="15">
        <v>2003033</v>
      </c>
      <c r="J79" s="15">
        <v>0</v>
      </c>
      <c r="K79" s="15">
        <v>0</v>
      </c>
    </row>
    <row r="80" spans="1:11" x14ac:dyDescent="0.2">
      <c r="A80" s="17" t="s">
        <v>1708</v>
      </c>
      <c r="B80" s="15" t="s">
        <v>1709</v>
      </c>
      <c r="C80" s="15" t="s">
        <v>1710</v>
      </c>
      <c r="D80" s="15" t="s">
        <v>1505</v>
      </c>
      <c r="E80" s="15" t="s">
        <v>1711</v>
      </c>
      <c r="F80" s="15" t="s">
        <v>1593</v>
      </c>
      <c r="G80" s="15" t="s">
        <v>1574</v>
      </c>
      <c r="H80" s="15" t="s">
        <v>636</v>
      </c>
      <c r="I80" s="15">
        <v>2003033</v>
      </c>
      <c r="J80" s="15">
        <v>0</v>
      </c>
      <c r="K80" s="15">
        <v>0</v>
      </c>
    </row>
    <row r="81" spans="1:11" x14ac:dyDescent="0.2">
      <c r="A81" s="17" t="s">
        <v>1534</v>
      </c>
      <c r="B81" s="15" t="s">
        <v>1712</v>
      </c>
      <c r="C81" s="15" t="s">
        <v>1713</v>
      </c>
      <c r="D81" s="15" t="s">
        <v>1505</v>
      </c>
      <c r="E81" s="15" t="s">
        <v>1537</v>
      </c>
      <c r="F81" s="15" t="s">
        <v>1560</v>
      </c>
      <c r="G81" s="15" t="s">
        <v>1574</v>
      </c>
      <c r="H81" s="15" t="s">
        <v>1508</v>
      </c>
      <c r="I81" s="15">
        <v>2003033</v>
      </c>
      <c r="J81" s="15">
        <v>2003033</v>
      </c>
      <c r="K81" s="15">
        <v>100</v>
      </c>
    </row>
    <row r="82" spans="1:11" x14ac:dyDescent="0.2">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x14ac:dyDescent="0.2">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x14ac:dyDescent="0.2">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x14ac:dyDescent="0.2">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x14ac:dyDescent="0.2">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x14ac:dyDescent="0.2">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x14ac:dyDescent="0.2">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x14ac:dyDescent="0.2">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x14ac:dyDescent="0.2">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x14ac:dyDescent="0.2">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x14ac:dyDescent="0.2">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x14ac:dyDescent="0.2">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x14ac:dyDescent="0.2">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x14ac:dyDescent="0.2">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x14ac:dyDescent="0.2">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x14ac:dyDescent="0.2">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x14ac:dyDescent="0.2">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x14ac:dyDescent="0.2">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x14ac:dyDescent="0.2">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x14ac:dyDescent="0.2">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x14ac:dyDescent="0.2">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x14ac:dyDescent="0.2">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x14ac:dyDescent="0.2">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x14ac:dyDescent="0.2">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x14ac:dyDescent="0.2">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x14ac:dyDescent="0.2">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x14ac:dyDescent="0.2">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x14ac:dyDescent="0.2">
      <c r="A109" s="17" t="s">
        <v>1629</v>
      </c>
      <c r="B109" s="15" t="s">
        <v>1773</v>
      </c>
      <c r="C109" s="15" t="s">
        <v>1774</v>
      </c>
      <c r="D109" s="15" t="s">
        <v>1505</v>
      </c>
      <c r="E109" s="15" t="s">
        <v>1632</v>
      </c>
      <c r="F109" s="15" t="s">
        <v>1758</v>
      </c>
      <c r="G109" s="15" t="s">
        <v>1755</v>
      </c>
      <c r="H109" s="15" t="s">
        <v>636</v>
      </c>
      <c r="I109" s="15">
        <v>2002411</v>
      </c>
      <c r="J109" s="15">
        <v>0</v>
      </c>
      <c r="K109" s="15">
        <v>0</v>
      </c>
    </row>
    <row r="110" spans="1:11" x14ac:dyDescent="0.2">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x14ac:dyDescent="0.2">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x14ac:dyDescent="0.2">
      <c r="A112" s="17" t="s">
        <v>1644</v>
      </c>
      <c r="B112" s="15" t="s">
        <v>1779</v>
      </c>
      <c r="C112" s="15" t="s">
        <v>1780</v>
      </c>
      <c r="D112" s="15" t="s">
        <v>1505</v>
      </c>
      <c r="E112" s="15" t="s">
        <v>1647</v>
      </c>
      <c r="F112" s="15" t="s">
        <v>1758</v>
      </c>
      <c r="G112" s="15" t="s">
        <v>1755</v>
      </c>
      <c r="H112" s="15" t="s">
        <v>636</v>
      </c>
      <c r="I112" s="15">
        <v>2002411</v>
      </c>
      <c r="J112" s="15">
        <v>0</v>
      </c>
      <c r="K112" s="15">
        <v>0</v>
      </c>
    </row>
    <row r="113" spans="1:11" x14ac:dyDescent="0.2">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x14ac:dyDescent="0.2">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x14ac:dyDescent="0.2">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x14ac:dyDescent="0.2">
      <c r="A116" s="17" t="s">
        <v>1668</v>
      </c>
      <c r="B116" s="15" t="s">
        <v>1787</v>
      </c>
      <c r="C116" s="15" t="s">
        <v>1788</v>
      </c>
      <c r="D116" s="15" t="s">
        <v>1505</v>
      </c>
      <c r="E116" s="15" t="s">
        <v>1671</v>
      </c>
      <c r="F116" s="15" t="s">
        <v>1758</v>
      </c>
      <c r="G116" s="15" t="s">
        <v>1755</v>
      </c>
      <c r="H116" s="15" t="s">
        <v>636</v>
      </c>
      <c r="I116" s="15">
        <v>2002411</v>
      </c>
      <c r="J116" s="15">
        <v>0</v>
      </c>
      <c r="K116" s="15">
        <v>0</v>
      </c>
    </row>
    <row r="117" spans="1:11" x14ac:dyDescent="0.2">
      <c r="A117" s="17" t="s">
        <v>1672</v>
      </c>
      <c r="B117" s="15" t="s">
        <v>1789</v>
      </c>
      <c r="C117" s="15" t="s">
        <v>1790</v>
      </c>
      <c r="D117" s="15" t="s">
        <v>1505</v>
      </c>
      <c r="E117" s="15" t="s">
        <v>1675</v>
      </c>
      <c r="F117" s="15" t="s">
        <v>1758</v>
      </c>
      <c r="G117" s="15" t="s">
        <v>1755</v>
      </c>
      <c r="H117" s="15" t="s">
        <v>636</v>
      </c>
      <c r="I117" s="15">
        <v>2002411</v>
      </c>
      <c r="J117" s="15">
        <v>0</v>
      </c>
      <c r="K117" s="15">
        <v>0</v>
      </c>
    </row>
    <row r="118" spans="1:11" x14ac:dyDescent="0.2">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x14ac:dyDescent="0.2">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x14ac:dyDescent="0.2">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x14ac:dyDescent="0.2">
      <c r="A121" s="17" t="s">
        <v>1691</v>
      </c>
      <c r="B121" s="15" t="s">
        <v>1797</v>
      </c>
      <c r="C121" s="15" t="s">
        <v>1798</v>
      </c>
      <c r="D121" s="15" t="s">
        <v>1505</v>
      </c>
      <c r="E121" s="15" t="s">
        <v>1694</v>
      </c>
      <c r="F121" s="15" t="s">
        <v>1758</v>
      </c>
      <c r="G121" s="15" t="s">
        <v>1755</v>
      </c>
      <c r="H121" s="15" t="s">
        <v>636</v>
      </c>
      <c r="I121" s="15">
        <v>2002411</v>
      </c>
      <c r="J121" s="15">
        <v>0</v>
      </c>
      <c r="K121" s="15">
        <v>0</v>
      </c>
    </row>
    <row r="122" spans="1:11" x14ac:dyDescent="0.2">
      <c r="A122" s="17" t="s">
        <v>1695</v>
      </c>
      <c r="B122" s="15" t="s">
        <v>1799</v>
      </c>
      <c r="C122" s="15" t="s">
        <v>1800</v>
      </c>
      <c r="D122" s="15" t="s">
        <v>1505</v>
      </c>
      <c r="E122" s="15" t="s">
        <v>1698</v>
      </c>
      <c r="F122" s="15" t="s">
        <v>1758</v>
      </c>
      <c r="G122" s="15" t="s">
        <v>1755</v>
      </c>
      <c r="H122" s="15" t="s">
        <v>636</v>
      </c>
      <c r="I122" s="15">
        <v>2002411</v>
      </c>
      <c r="J122" s="15">
        <v>0</v>
      </c>
      <c r="K122" s="15">
        <v>0</v>
      </c>
    </row>
    <row r="123" spans="1:11" x14ac:dyDescent="0.2">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x14ac:dyDescent="0.2">
      <c r="A124" s="17" t="s">
        <v>1704</v>
      </c>
      <c r="B124" s="15" t="s">
        <v>1803</v>
      </c>
      <c r="C124" s="15" t="s">
        <v>1804</v>
      </c>
      <c r="D124" s="15" t="s">
        <v>1505</v>
      </c>
      <c r="E124" s="15" t="s">
        <v>1707</v>
      </c>
      <c r="F124" s="15" t="s">
        <v>1758</v>
      </c>
      <c r="G124" s="15" t="s">
        <v>1755</v>
      </c>
      <c r="H124" s="15" t="s">
        <v>636</v>
      </c>
      <c r="I124" s="15">
        <v>2002411</v>
      </c>
      <c r="J124" s="15">
        <v>0</v>
      </c>
      <c r="K124" s="15">
        <v>0</v>
      </c>
    </row>
    <row r="125" spans="1:11" x14ac:dyDescent="0.2">
      <c r="A125" s="17" t="s">
        <v>1708</v>
      </c>
      <c r="B125" s="15" t="s">
        <v>1805</v>
      </c>
      <c r="C125" s="15" t="s">
        <v>1806</v>
      </c>
      <c r="D125" s="15" t="s">
        <v>1505</v>
      </c>
      <c r="E125" s="15" t="s">
        <v>1711</v>
      </c>
      <c r="F125" s="15" t="s">
        <v>1758</v>
      </c>
      <c r="G125" s="15" t="s">
        <v>1755</v>
      </c>
      <c r="H125" s="15" t="s">
        <v>636</v>
      </c>
      <c r="I125" s="15">
        <v>2002411</v>
      </c>
      <c r="J125" s="15">
        <v>0</v>
      </c>
      <c r="K125" s="15">
        <v>0</v>
      </c>
    </row>
    <row r="126" spans="1:11" x14ac:dyDescent="0.2">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x14ac:dyDescent="0.2">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x14ac:dyDescent="0.2">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x14ac:dyDescent="0.2">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x14ac:dyDescent="0.2">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x14ac:dyDescent="0.2">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x14ac:dyDescent="0.2">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x14ac:dyDescent="0.2">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x14ac:dyDescent="0.2">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x14ac:dyDescent="0.2">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x14ac:dyDescent="0.2">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x14ac:dyDescent="0.2">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x14ac:dyDescent="0.2">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x14ac:dyDescent="0.2">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x14ac:dyDescent="0.2">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x14ac:dyDescent="0.2">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x14ac:dyDescent="0.2">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x14ac:dyDescent="0.2">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x14ac:dyDescent="0.2">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x14ac:dyDescent="0.2">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x14ac:dyDescent="0.2">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x14ac:dyDescent="0.2">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x14ac:dyDescent="0.2">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x14ac:dyDescent="0.2">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x14ac:dyDescent="0.2">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x14ac:dyDescent="0.2">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x14ac:dyDescent="0.2">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x14ac:dyDescent="0.2">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x14ac:dyDescent="0.2">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x14ac:dyDescent="0.2">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x14ac:dyDescent="0.2">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x14ac:dyDescent="0.2">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x14ac:dyDescent="0.2">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x14ac:dyDescent="0.2">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x14ac:dyDescent="0.2">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x14ac:dyDescent="0.2">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x14ac:dyDescent="0.2">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x14ac:dyDescent="0.2">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x14ac:dyDescent="0.2">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x14ac:dyDescent="0.2">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x14ac:dyDescent="0.2">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x14ac:dyDescent="0.2">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x14ac:dyDescent="0.2">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x14ac:dyDescent="0.2">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x14ac:dyDescent="0.2">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x14ac:dyDescent="0.2">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x14ac:dyDescent="0.2">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x14ac:dyDescent="0.2">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x14ac:dyDescent="0.2">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x14ac:dyDescent="0.2">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x14ac:dyDescent="0.2">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x14ac:dyDescent="0.2">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x14ac:dyDescent="0.2">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x14ac:dyDescent="0.2">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x14ac:dyDescent="0.2">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x14ac:dyDescent="0.2">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x14ac:dyDescent="0.2">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x14ac:dyDescent="0.2">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x14ac:dyDescent="0.2">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x14ac:dyDescent="0.2">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x14ac:dyDescent="0.2">
      <c r="A186" s="17" t="s">
        <v>1629</v>
      </c>
      <c r="B186" s="15" t="s">
        <v>1933</v>
      </c>
      <c r="C186" s="15" t="s">
        <v>1934</v>
      </c>
      <c r="D186" s="15" t="s">
        <v>1813</v>
      </c>
      <c r="E186" s="15" t="s">
        <v>1632</v>
      </c>
      <c r="F186" s="15" t="s">
        <v>1814</v>
      </c>
      <c r="G186" s="15" t="s">
        <v>1815</v>
      </c>
      <c r="H186" s="15" t="s">
        <v>636</v>
      </c>
      <c r="I186" s="15">
        <v>0</v>
      </c>
      <c r="J186" s="15">
        <v>0</v>
      </c>
      <c r="K186" s="15">
        <v>0</v>
      </c>
    </row>
    <row r="187" spans="1:11" x14ac:dyDescent="0.2">
      <c r="A187" s="17" t="s">
        <v>1629</v>
      </c>
      <c r="B187" s="15" t="s">
        <v>1935</v>
      </c>
      <c r="C187" s="15" t="s">
        <v>1936</v>
      </c>
      <c r="D187" s="15" t="s">
        <v>1813</v>
      </c>
      <c r="E187" s="15" t="s">
        <v>1632</v>
      </c>
      <c r="F187" s="15" t="s">
        <v>1814</v>
      </c>
      <c r="G187" s="15" t="s">
        <v>1815</v>
      </c>
      <c r="H187" s="15" t="s">
        <v>636</v>
      </c>
      <c r="I187" s="15">
        <v>0</v>
      </c>
      <c r="J187" s="15">
        <v>0</v>
      </c>
      <c r="K187" s="15">
        <v>0</v>
      </c>
    </row>
    <row r="188" spans="1:11" x14ac:dyDescent="0.2">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x14ac:dyDescent="0.2">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x14ac:dyDescent="0.2">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x14ac:dyDescent="0.2">
      <c r="A191" s="17" t="s">
        <v>1644</v>
      </c>
      <c r="B191" s="15" t="s">
        <v>1943</v>
      </c>
      <c r="C191" s="15" t="s">
        <v>1944</v>
      </c>
      <c r="D191" s="15" t="s">
        <v>1813</v>
      </c>
      <c r="E191" s="15" t="s">
        <v>1647</v>
      </c>
      <c r="F191" s="15" t="s">
        <v>1814</v>
      </c>
      <c r="G191" s="15" t="s">
        <v>1815</v>
      </c>
      <c r="H191" s="15" t="s">
        <v>636</v>
      </c>
      <c r="I191" s="15">
        <v>0</v>
      </c>
      <c r="J191" s="15">
        <v>0</v>
      </c>
      <c r="K191" s="15">
        <v>0</v>
      </c>
    </row>
    <row r="192" spans="1:11" x14ac:dyDescent="0.2">
      <c r="A192" s="17" t="s">
        <v>1644</v>
      </c>
      <c r="B192" s="15" t="s">
        <v>1945</v>
      </c>
      <c r="C192" s="15" t="s">
        <v>1946</v>
      </c>
      <c r="D192" s="15" t="s">
        <v>1813</v>
      </c>
      <c r="E192" s="15" t="s">
        <v>1647</v>
      </c>
      <c r="F192" s="15" t="s">
        <v>1814</v>
      </c>
      <c r="G192" s="15" t="s">
        <v>1815</v>
      </c>
      <c r="H192" s="15" t="s">
        <v>636</v>
      </c>
      <c r="I192" s="15">
        <v>0</v>
      </c>
      <c r="J192" s="15">
        <v>0</v>
      </c>
      <c r="K192" s="15">
        <v>0</v>
      </c>
    </row>
    <row r="193" spans="1:11" x14ac:dyDescent="0.2">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x14ac:dyDescent="0.2">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x14ac:dyDescent="0.2">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x14ac:dyDescent="0.2">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x14ac:dyDescent="0.2">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x14ac:dyDescent="0.2">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x14ac:dyDescent="0.2">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x14ac:dyDescent="0.2">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x14ac:dyDescent="0.2">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x14ac:dyDescent="0.2">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x14ac:dyDescent="0.2">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x14ac:dyDescent="0.2">
      <c r="A204" s="17" t="s">
        <v>1668</v>
      </c>
      <c r="B204" s="15" t="s">
        <v>1969</v>
      </c>
      <c r="C204" s="15" t="s">
        <v>1970</v>
      </c>
      <c r="D204" s="15" t="s">
        <v>1813</v>
      </c>
      <c r="E204" s="15" t="s">
        <v>1671</v>
      </c>
      <c r="F204" s="15" t="s">
        <v>1814</v>
      </c>
      <c r="G204" s="15" t="s">
        <v>1815</v>
      </c>
      <c r="H204" s="15" t="s">
        <v>636</v>
      </c>
      <c r="I204" s="15">
        <v>0</v>
      </c>
      <c r="J204" s="15">
        <v>0</v>
      </c>
      <c r="K204" s="15">
        <v>0</v>
      </c>
    </row>
    <row r="205" spans="1:11" x14ac:dyDescent="0.2">
      <c r="A205" s="17" t="s">
        <v>1668</v>
      </c>
      <c r="B205" s="15" t="s">
        <v>1971</v>
      </c>
      <c r="C205" s="15" t="s">
        <v>1972</v>
      </c>
      <c r="D205" s="15" t="s">
        <v>1813</v>
      </c>
      <c r="E205" s="15" t="s">
        <v>1671</v>
      </c>
      <c r="F205" s="15" t="s">
        <v>1814</v>
      </c>
      <c r="G205" s="15" t="s">
        <v>1815</v>
      </c>
      <c r="H205" s="15" t="s">
        <v>636</v>
      </c>
      <c r="I205" s="15">
        <v>0</v>
      </c>
      <c r="J205" s="15">
        <v>0</v>
      </c>
      <c r="K205" s="15">
        <v>0</v>
      </c>
    </row>
    <row r="206" spans="1:11" x14ac:dyDescent="0.2">
      <c r="A206" s="17" t="s">
        <v>1668</v>
      </c>
      <c r="B206" s="15" t="s">
        <v>1973</v>
      </c>
      <c r="C206" s="15" t="s">
        <v>1974</v>
      </c>
      <c r="D206" s="15" t="s">
        <v>1813</v>
      </c>
      <c r="E206" s="15" t="s">
        <v>1671</v>
      </c>
      <c r="F206" s="15" t="s">
        <v>1814</v>
      </c>
      <c r="G206" s="15" t="s">
        <v>1815</v>
      </c>
      <c r="H206" s="15" t="s">
        <v>636</v>
      </c>
      <c r="I206" s="15">
        <v>0</v>
      </c>
      <c r="J206" s="15">
        <v>0</v>
      </c>
      <c r="K206" s="15">
        <v>0</v>
      </c>
    </row>
    <row r="207" spans="1:11" x14ac:dyDescent="0.2">
      <c r="A207" s="17" t="s">
        <v>1672</v>
      </c>
      <c r="B207" s="15" t="s">
        <v>1975</v>
      </c>
      <c r="C207" s="15" t="s">
        <v>1976</v>
      </c>
      <c r="D207" s="15" t="s">
        <v>1813</v>
      </c>
      <c r="E207" s="15" t="s">
        <v>1675</v>
      </c>
      <c r="F207" s="15" t="s">
        <v>1814</v>
      </c>
      <c r="G207" s="15" t="s">
        <v>1815</v>
      </c>
      <c r="H207" s="15" t="s">
        <v>636</v>
      </c>
      <c r="I207" s="15">
        <v>0</v>
      </c>
      <c r="J207" s="15">
        <v>0</v>
      </c>
      <c r="K207" s="15">
        <v>0</v>
      </c>
    </row>
    <row r="208" spans="1:11" x14ac:dyDescent="0.2">
      <c r="A208" s="17" t="s">
        <v>1672</v>
      </c>
      <c r="B208" s="15" t="s">
        <v>1977</v>
      </c>
      <c r="C208" s="15" t="s">
        <v>1978</v>
      </c>
      <c r="D208" s="15" t="s">
        <v>1813</v>
      </c>
      <c r="E208" s="15" t="s">
        <v>1675</v>
      </c>
      <c r="F208" s="15" t="s">
        <v>1814</v>
      </c>
      <c r="G208" s="15" t="s">
        <v>1815</v>
      </c>
      <c r="H208" s="15" t="s">
        <v>636</v>
      </c>
      <c r="I208" s="15">
        <v>0</v>
      </c>
      <c r="J208" s="15">
        <v>0</v>
      </c>
      <c r="K208" s="15">
        <v>0</v>
      </c>
    </row>
    <row r="209" spans="1:11" x14ac:dyDescent="0.2">
      <c r="A209" s="17" t="s">
        <v>1672</v>
      </c>
      <c r="B209" s="15" t="s">
        <v>1979</v>
      </c>
      <c r="C209" s="15" t="s">
        <v>1980</v>
      </c>
      <c r="D209" s="15" t="s">
        <v>1813</v>
      </c>
      <c r="E209" s="15" t="s">
        <v>1675</v>
      </c>
      <c r="F209" s="15" t="s">
        <v>1814</v>
      </c>
      <c r="G209" s="15" t="s">
        <v>1815</v>
      </c>
      <c r="H209" s="15" t="s">
        <v>636</v>
      </c>
      <c r="I209" s="15">
        <v>0</v>
      </c>
      <c r="J209" s="15">
        <v>0</v>
      </c>
      <c r="K209" s="15">
        <v>0</v>
      </c>
    </row>
    <row r="210" spans="1:11" x14ac:dyDescent="0.2">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x14ac:dyDescent="0.2">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x14ac:dyDescent="0.2">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x14ac:dyDescent="0.2">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x14ac:dyDescent="0.2">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x14ac:dyDescent="0.2">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x14ac:dyDescent="0.2">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x14ac:dyDescent="0.2">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x14ac:dyDescent="0.2">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x14ac:dyDescent="0.2">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x14ac:dyDescent="0.2">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x14ac:dyDescent="0.2">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x14ac:dyDescent="0.2">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4"/>
  <sheetViews>
    <sheetView zoomScale="85" zoomScaleNormal="85" workbookViewId="0">
      <selection activeCell="C19" sqref="C19"/>
    </sheetView>
  </sheetViews>
  <sheetFormatPr defaultRowHeight="14.25" x14ac:dyDescent="0.2"/>
  <cols>
    <col min="1" max="1" width="44.125" bestFit="1" customWidth="1"/>
    <col min="2" max="2" width="58.125" customWidth="1"/>
    <col min="3" max="3" width="100.75" customWidth="1"/>
  </cols>
  <sheetData>
    <row r="2" spans="2:10" x14ac:dyDescent="0.2">
      <c r="D2" t="s">
        <v>2013</v>
      </c>
    </row>
    <row r="3" spans="2:10" ht="18.75" x14ac:dyDescent="0.4">
      <c r="B3" s="18" t="s">
        <v>2014</v>
      </c>
      <c r="D3" t="s">
        <v>1318</v>
      </c>
    </row>
    <row r="4" spans="2:10" ht="18.75" x14ac:dyDescent="0.4">
      <c r="B4" s="55" t="s">
        <v>2015</v>
      </c>
      <c r="C4" s="55" t="s">
        <v>2016</v>
      </c>
      <c r="D4" s="54" t="s">
        <v>1340</v>
      </c>
      <c r="E4" s="54" t="s">
        <v>1350</v>
      </c>
      <c r="F4" s="54" t="s">
        <v>1331</v>
      </c>
      <c r="H4" s="32" t="s">
        <v>1340</v>
      </c>
      <c r="I4" s="32" t="s">
        <v>1350</v>
      </c>
      <c r="J4" s="32" t="s">
        <v>1331</v>
      </c>
    </row>
    <row r="5" spans="2:10" ht="37.5" x14ac:dyDescent="0.4">
      <c r="B5" s="3" t="s">
        <v>1329</v>
      </c>
      <c r="C5" s="5" t="s">
        <v>2017</v>
      </c>
      <c r="D5">
        <v>8</v>
      </c>
      <c r="E5">
        <v>8</v>
      </c>
      <c r="F5">
        <v>8</v>
      </c>
      <c r="H5" s="32">
        <v>1</v>
      </c>
      <c r="I5" s="32">
        <v>3</v>
      </c>
      <c r="J5" s="32">
        <v>8</v>
      </c>
    </row>
    <row r="6" spans="2:10" ht="37.5" x14ac:dyDescent="0.4">
      <c r="B6" s="3" t="s">
        <v>1332</v>
      </c>
      <c r="C6" s="5" t="s">
        <v>2018</v>
      </c>
      <c r="D6">
        <v>2</v>
      </c>
      <c r="E6">
        <v>4</v>
      </c>
      <c r="F6">
        <v>8</v>
      </c>
      <c r="H6" s="32">
        <v>1</v>
      </c>
      <c r="I6" s="32">
        <v>3</v>
      </c>
      <c r="J6" s="32">
        <v>4</v>
      </c>
    </row>
    <row r="7" spans="2:10" ht="18.75" x14ac:dyDescent="0.4">
      <c r="B7" s="3" t="s">
        <v>1333</v>
      </c>
      <c r="C7" s="5" t="s">
        <v>2019</v>
      </c>
      <c r="D7">
        <v>2</v>
      </c>
      <c r="E7">
        <v>4</v>
      </c>
      <c r="F7">
        <v>8</v>
      </c>
      <c r="H7" s="32">
        <v>1</v>
      </c>
      <c r="I7" s="32">
        <v>1</v>
      </c>
      <c r="J7" s="32">
        <v>2</v>
      </c>
    </row>
    <row r="8" spans="2:10" ht="18.75" x14ac:dyDescent="0.4">
      <c r="B8" s="29" t="s">
        <v>1334</v>
      </c>
      <c r="C8" s="5" t="s">
        <v>2020</v>
      </c>
      <c r="D8">
        <v>2</v>
      </c>
      <c r="E8">
        <v>4</v>
      </c>
      <c r="F8">
        <v>8</v>
      </c>
      <c r="H8" s="32">
        <v>2</v>
      </c>
      <c r="I8" s="32">
        <v>4</v>
      </c>
      <c r="J8" s="32">
        <v>4</v>
      </c>
    </row>
    <row r="9" spans="2:10" ht="18.75" x14ac:dyDescent="0.4">
      <c r="B9" s="30" t="s">
        <v>1338</v>
      </c>
      <c r="C9" s="5" t="s">
        <v>2021</v>
      </c>
      <c r="D9">
        <v>1</v>
      </c>
      <c r="E9">
        <v>1</v>
      </c>
      <c r="F9">
        <v>1</v>
      </c>
      <c r="H9" s="32"/>
      <c r="I9" s="32"/>
      <c r="J9" s="32"/>
    </row>
    <row r="10" spans="2:10" ht="56.25" x14ac:dyDescent="0.4">
      <c r="B10" s="3" t="s">
        <v>1336</v>
      </c>
      <c r="C10" s="5" t="s">
        <v>2022</v>
      </c>
      <c r="D10">
        <v>0.1</v>
      </c>
      <c r="E10">
        <v>0.1</v>
      </c>
      <c r="F10">
        <v>0.1</v>
      </c>
      <c r="H10" s="32">
        <v>0.1</v>
      </c>
      <c r="I10" s="32">
        <v>0.5</v>
      </c>
      <c r="J10" s="32">
        <v>0.5</v>
      </c>
    </row>
    <row r="11" spans="2:10" ht="18.75" x14ac:dyDescent="0.4">
      <c r="B11" s="30" t="s">
        <v>1337</v>
      </c>
      <c r="C11" s="5" t="s">
        <v>2023</v>
      </c>
      <c r="D11">
        <v>1</v>
      </c>
      <c r="E11">
        <v>2</v>
      </c>
      <c r="F11">
        <v>2</v>
      </c>
      <c r="H11" s="32"/>
      <c r="I11" s="32"/>
      <c r="J11" s="32"/>
    </row>
    <row r="12" spans="2:10" ht="18.75" x14ac:dyDescent="0.4">
      <c r="B12" s="30" t="s">
        <v>1396</v>
      </c>
      <c r="C12" s="5" t="s">
        <v>2024</v>
      </c>
      <c r="D12">
        <v>0.5</v>
      </c>
      <c r="E12">
        <v>0.5</v>
      </c>
      <c r="F12">
        <v>0.5</v>
      </c>
      <c r="H12" s="32">
        <v>0.5</v>
      </c>
      <c r="I12" s="32">
        <v>0.5</v>
      </c>
      <c r="J12" s="32">
        <v>0.5</v>
      </c>
    </row>
    <row r="13" spans="2:10" ht="37.5" x14ac:dyDescent="0.4">
      <c r="B13" s="35" t="s">
        <v>1359</v>
      </c>
      <c r="C13" s="5" t="s">
        <v>2025</v>
      </c>
      <c r="D13">
        <v>0.5</v>
      </c>
      <c r="E13">
        <v>0.5</v>
      </c>
      <c r="F13">
        <v>0.5</v>
      </c>
      <c r="H13" s="32">
        <v>0.5</v>
      </c>
      <c r="I13" s="32">
        <v>0.5</v>
      </c>
      <c r="J13" s="32">
        <v>0.5</v>
      </c>
    </row>
    <row r="14" spans="2:10" ht="18.75" x14ac:dyDescent="0.4">
      <c r="B14" s="36"/>
      <c r="C14" s="28"/>
    </row>
    <row r="15" spans="2:10" ht="15" x14ac:dyDescent="0.25">
      <c r="B15" s="13" t="s">
        <v>18</v>
      </c>
    </row>
    <row r="16" spans="2:10" ht="18.75" x14ac:dyDescent="0.2">
      <c r="B16" s="19" t="s">
        <v>626</v>
      </c>
      <c r="C16">
        <f>_xlfn.NUMBERVALUE(LEFT(B16,1))</f>
        <v>1</v>
      </c>
      <c r="D16" s="100">
        <v>1</v>
      </c>
    </row>
    <row r="17" spans="1:4" ht="18.75" x14ac:dyDescent="0.2">
      <c r="A17" t="s">
        <v>2026</v>
      </c>
      <c r="B17" s="19" t="s">
        <v>627</v>
      </c>
      <c r="C17">
        <v>4</v>
      </c>
      <c r="D17" s="100">
        <v>0.25</v>
      </c>
    </row>
    <row r="18" spans="1:4" ht="18.75" x14ac:dyDescent="0.2">
      <c r="B18" s="25" t="s">
        <v>33</v>
      </c>
      <c r="C18">
        <v>8</v>
      </c>
      <c r="D18" s="100">
        <v>0</v>
      </c>
    </row>
    <row r="19" spans="1:4" ht="18.75" x14ac:dyDescent="0.4">
      <c r="B19" s="1" t="s">
        <v>2030</v>
      </c>
      <c r="C19">
        <f t="shared" ref="C19:C24" si="0">_xlfn.NUMBERVALUE(LEFT(B19,1))</f>
        <v>2</v>
      </c>
      <c r="D19" s="100">
        <v>0.5</v>
      </c>
    </row>
    <row r="20" spans="1:4" ht="18.75" x14ac:dyDescent="0.4">
      <c r="B20" s="1" t="s">
        <v>2031</v>
      </c>
      <c r="C20">
        <v>3</v>
      </c>
      <c r="D20" s="100">
        <v>0.5</v>
      </c>
    </row>
    <row r="21" spans="1:4" ht="18.75" x14ac:dyDescent="0.4">
      <c r="A21" t="s">
        <v>2027</v>
      </c>
      <c r="B21" s="26" t="s">
        <v>628</v>
      </c>
      <c r="C21">
        <v>5</v>
      </c>
      <c r="D21" s="100">
        <v>0.25</v>
      </c>
    </row>
    <row r="22" spans="1:4" ht="18.75" x14ac:dyDescent="0.4">
      <c r="A22" t="s">
        <v>2028</v>
      </c>
      <c r="B22" s="20" t="s">
        <v>629</v>
      </c>
      <c r="C22">
        <v>6</v>
      </c>
      <c r="D22" s="100">
        <v>0.25</v>
      </c>
    </row>
    <row r="23" spans="1:4" ht="18.75" x14ac:dyDescent="0.4">
      <c r="A23" t="s">
        <v>2028</v>
      </c>
      <c r="B23" s="20" t="s">
        <v>631</v>
      </c>
      <c r="C23">
        <v>7</v>
      </c>
      <c r="D23" s="100">
        <v>0.25</v>
      </c>
    </row>
    <row r="24" spans="1:4" ht="18.75" x14ac:dyDescent="0.4">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CB6D6C01-BAEE-42B2-87A4-D0D5605F5C94}"/>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schemas.openxmlformats.org/package/2006/metadata/core-properties"/>
    <ds:schemaRef ds:uri="http://schemas.microsoft.com/office/infopath/2007/PartnerControls"/>
    <ds:schemaRef ds:uri="6ea7b29d-57ec-408d-9ea9-cf73b04f66d5"/>
    <ds:schemaRef ds:uri="http://schemas.microsoft.com/sharepoint/v3"/>
    <ds:schemaRef ds:uri="0683c779-04fc-4b63-89c9-6c25ffa1c0a4"/>
    <ds:schemaRef ds:uri="http://www.w3.org/XML/1998/namespace"/>
    <ds:schemaRef ds:uri="http://purl.org/dc/dcmitype/"/>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Cristiana Serafim Stephani</cp:lastModifiedBy>
  <cp:revision/>
  <dcterms:created xsi:type="dcterms:W3CDTF">2024-07-02T08:46:04Z</dcterms:created>
  <dcterms:modified xsi:type="dcterms:W3CDTF">2024-10-21T08:16:43Z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